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ԲԴԽ 1 2023" sheetId="2" r:id="rId1"/>
    <sheet name="Sheet1" sheetId="1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6" i="14" l="1"/>
  <c r="I166" i="14"/>
  <c r="H166" i="14"/>
  <c r="G166" i="14"/>
  <c r="F166" i="14"/>
  <c r="E166" i="14"/>
  <c r="D166" i="14"/>
  <c r="J164" i="14"/>
  <c r="J147" i="14" s="1"/>
  <c r="I164" i="14"/>
  <c r="I147" i="14" s="1"/>
  <c r="H164" i="14"/>
  <c r="G164" i="14"/>
  <c r="F164" i="14"/>
  <c r="E164" i="14"/>
  <c r="D164" i="14"/>
  <c r="J159" i="14"/>
  <c r="I159" i="14"/>
  <c r="H159" i="14"/>
  <c r="G159" i="14"/>
  <c r="F159" i="14"/>
  <c r="E159" i="14"/>
  <c r="D159" i="14"/>
  <c r="J148" i="14"/>
  <c r="I148" i="14"/>
  <c r="H148" i="14"/>
  <c r="H147" i="14" s="1"/>
  <c r="G148" i="14"/>
  <c r="F148" i="14"/>
  <c r="E148" i="14"/>
  <c r="E147" i="14" s="1"/>
  <c r="D148" i="14"/>
  <c r="D147" i="14" s="1"/>
  <c r="G147" i="14"/>
  <c r="F147" i="14"/>
  <c r="J145" i="14"/>
  <c r="I145" i="14"/>
  <c r="H145" i="14"/>
  <c r="G145" i="14"/>
  <c r="F145" i="14"/>
  <c r="E145" i="14"/>
  <c r="D145" i="14"/>
  <c r="J143" i="14"/>
  <c r="I143" i="14"/>
  <c r="H143" i="14"/>
  <c r="H127" i="14" s="1"/>
  <c r="G143" i="14"/>
  <c r="F143" i="14"/>
  <c r="E143" i="14"/>
  <c r="D143" i="14"/>
  <c r="J141" i="14"/>
  <c r="I141" i="14"/>
  <c r="H141" i="14"/>
  <c r="G141" i="14"/>
  <c r="F141" i="14"/>
  <c r="E141" i="14"/>
  <c r="D141" i="14"/>
  <c r="J138" i="14"/>
  <c r="I138" i="14"/>
  <c r="H138" i="14"/>
  <c r="G138" i="14"/>
  <c r="F138" i="14"/>
  <c r="E138" i="14"/>
  <c r="D138" i="14"/>
  <c r="J136" i="14"/>
  <c r="I136" i="14"/>
  <c r="H136" i="14"/>
  <c r="G136" i="14"/>
  <c r="G127" i="14" s="1"/>
  <c r="F136" i="14"/>
  <c r="E136" i="14"/>
  <c r="E127" i="14" s="1"/>
  <c r="D136" i="14"/>
  <c r="F134" i="14"/>
  <c r="J134" i="14" s="1"/>
  <c r="J131" i="14" s="1"/>
  <c r="I131" i="14"/>
  <c r="H131" i="14"/>
  <c r="G131" i="14"/>
  <c r="E131" i="14"/>
  <c r="D131" i="14"/>
  <c r="J128" i="14"/>
  <c r="J127" i="14" s="1"/>
  <c r="I128" i="14"/>
  <c r="I127" i="14" s="1"/>
  <c r="H128" i="14"/>
  <c r="G128" i="14"/>
  <c r="F128" i="14"/>
  <c r="E128" i="14"/>
  <c r="D128" i="14"/>
  <c r="D127" i="14"/>
  <c r="I126" i="14"/>
  <c r="H126" i="14"/>
  <c r="H117" i="14" s="1"/>
  <c r="G126" i="14"/>
  <c r="G117" i="14" s="1"/>
  <c r="G113" i="14" s="1"/>
  <c r="F126" i="14"/>
  <c r="J126" i="14" s="1"/>
  <c r="J117" i="14" s="1"/>
  <c r="J113" i="14" s="1"/>
  <c r="I117" i="14"/>
  <c r="F117" i="14"/>
  <c r="E117" i="14"/>
  <c r="D117" i="14"/>
  <c r="J114" i="14"/>
  <c r="I114" i="14"/>
  <c r="H114" i="14"/>
  <c r="H113" i="14" s="1"/>
  <c r="G114" i="14"/>
  <c r="F114" i="14"/>
  <c r="E114" i="14"/>
  <c r="E113" i="14" s="1"/>
  <c r="D114" i="14"/>
  <c r="D113" i="14" s="1"/>
  <c r="I113" i="14"/>
  <c r="F113" i="14"/>
  <c r="J106" i="14"/>
  <c r="I106" i="14"/>
  <c r="H106" i="14"/>
  <c r="G106" i="14"/>
  <c r="F106" i="14"/>
  <c r="E106" i="14"/>
  <c r="D106" i="14"/>
  <c r="J97" i="14"/>
  <c r="I97" i="14"/>
  <c r="I90" i="14" s="1"/>
  <c r="H97" i="14"/>
  <c r="H90" i="14" s="1"/>
  <c r="G97" i="14"/>
  <c r="F97" i="14"/>
  <c r="E97" i="14"/>
  <c r="D97" i="14"/>
  <c r="J94" i="14"/>
  <c r="I94" i="14"/>
  <c r="H94" i="14"/>
  <c r="G94" i="14"/>
  <c r="F94" i="14"/>
  <c r="E94" i="14"/>
  <c r="D94" i="14"/>
  <c r="J91" i="14"/>
  <c r="J90" i="14" s="1"/>
  <c r="I91" i="14"/>
  <c r="H91" i="14"/>
  <c r="G91" i="14"/>
  <c r="G90" i="14" s="1"/>
  <c r="F91" i="14"/>
  <c r="E91" i="14"/>
  <c r="D91" i="14"/>
  <c r="D90" i="14" s="1"/>
  <c r="F90" i="14"/>
  <c r="E90" i="14"/>
  <c r="J85" i="14"/>
  <c r="I85" i="14"/>
  <c r="H85" i="14"/>
  <c r="G85" i="14"/>
  <c r="F85" i="14"/>
  <c r="E85" i="14"/>
  <c r="D85" i="14"/>
  <c r="J76" i="14"/>
  <c r="I76" i="14"/>
  <c r="H76" i="14"/>
  <c r="G76" i="14"/>
  <c r="F76" i="14"/>
  <c r="E76" i="14"/>
  <c r="D76" i="14"/>
  <c r="I75" i="14"/>
  <c r="F75" i="14"/>
  <c r="J75" i="14" s="1"/>
  <c r="I74" i="14"/>
  <c r="F74" i="14"/>
  <c r="J74" i="14" s="1"/>
  <c r="F73" i="14"/>
  <c r="J73" i="14" s="1"/>
  <c r="J72" i="14"/>
  <c r="F72" i="14"/>
  <c r="F71" i="14"/>
  <c r="J71" i="14" s="1"/>
  <c r="J70" i="14"/>
  <c r="F70" i="14"/>
  <c r="J69" i="14"/>
  <c r="F69" i="14"/>
  <c r="I68" i="14"/>
  <c r="I67" i="14" s="1"/>
  <c r="H68" i="14"/>
  <c r="H67" i="14" s="1"/>
  <c r="F68" i="14"/>
  <c r="F67" i="14" s="1"/>
  <c r="G67" i="14"/>
  <c r="E67" i="14"/>
  <c r="D67" i="14"/>
  <c r="F66" i="14"/>
  <c r="F64" i="14" s="1"/>
  <c r="J65" i="14"/>
  <c r="I65" i="14"/>
  <c r="H65" i="14"/>
  <c r="H64" i="14" s="1"/>
  <c r="G65" i="14"/>
  <c r="G64" i="14" s="1"/>
  <c r="F65" i="14"/>
  <c r="I64" i="14"/>
  <c r="E64" i="14"/>
  <c r="D64" i="14"/>
  <c r="I63" i="14"/>
  <c r="I62" i="14" s="1"/>
  <c r="F63" i="14"/>
  <c r="J63" i="14" s="1"/>
  <c r="J62" i="14" s="1"/>
  <c r="H62" i="14"/>
  <c r="G62" i="14"/>
  <c r="E62" i="14"/>
  <c r="D62" i="14"/>
  <c r="I61" i="14"/>
  <c r="H61" i="14"/>
  <c r="F61" i="14"/>
  <c r="J61" i="14" s="1"/>
  <c r="J60" i="14"/>
  <c r="I60" i="14"/>
  <c r="H60" i="14"/>
  <c r="G60" i="14"/>
  <c r="F60" i="14"/>
  <c r="J59" i="14"/>
  <c r="F59" i="14"/>
  <c r="J58" i="14"/>
  <c r="F58" i="14"/>
  <c r="I57" i="14"/>
  <c r="H57" i="14"/>
  <c r="F57" i="14"/>
  <c r="J57" i="14" s="1"/>
  <c r="J56" i="14"/>
  <c r="F56" i="14"/>
  <c r="I55" i="14"/>
  <c r="I53" i="14" s="1"/>
  <c r="H55" i="14"/>
  <c r="G55" i="14"/>
  <c r="F55" i="14"/>
  <c r="J55" i="14" s="1"/>
  <c r="F54" i="14"/>
  <c r="F53" i="14" s="1"/>
  <c r="H53" i="14"/>
  <c r="G53" i="14"/>
  <c r="E53" i="14"/>
  <c r="D53" i="14"/>
  <c r="D40" i="14" s="1"/>
  <c r="J52" i="14"/>
  <c r="F52" i="14"/>
  <c r="J51" i="14"/>
  <c r="F51" i="14"/>
  <c r="I50" i="14"/>
  <c r="I49" i="14" s="1"/>
  <c r="H50" i="14"/>
  <c r="G50" i="14"/>
  <c r="G49" i="14" s="1"/>
  <c r="F50" i="14"/>
  <c r="F49" i="14" s="1"/>
  <c r="H49" i="14"/>
  <c r="E49" i="14"/>
  <c r="D49" i="14"/>
  <c r="J46" i="14"/>
  <c r="F46" i="14"/>
  <c r="F45" i="14"/>
  <c r="J45" i="14" s="1"/>
  <c r="J44" i="14"/>
  <c r="I44" i="14"/>
  <c r="H44" i="14"/>
  <c r="G44" i="14"/>
  <c r="F44" i="14"/>
  <c r="I43" i="14"/>
  <c r="I41" i="14" s="1"/>
  <c r="I40" i="14" s="1"/>
  <c r="F43" i="14"/>
  <c r="J43" i="14" s="1"/>
  <c r="J41" i="14" s="1"/>
  <c r="H41" i="14"/>
  <c r="H40" i="14" s="1"/>
  <c r="G41" i="14"/>
  <c r="F41" i="14"/>
  <c r="E41" i="14"/>
  <c r="D41" i="14"/>
  <c r="E40" i="14"/>
  <c r="F35" i="14"/>
  <c r="J35" i="14" s="1"/>
  <c r="J34" i="14"/>
  <c r="F34" i="14"/>
  <c r="I33" i="14"/>
  <c r="I32" i="14" s="1"/>
  <c r="I31" i="14" s="1"/>
  <c r="H33" i="14"/>
  <c r="H32" i="14" s="1"/>
  <c r="H31" i="14" s="1"/>
  <c r="H30" i="14" s="1"/>
  <c r="G33" i="14"/>
  <c r="F33" i="14"/>
  <c r="J33" i="14" s="1"/>
  <c r="J32" i="14" s="1"/>
  <c r="J31" i="14" s="1"/>
  <c r="G32" i="14"/>
  <c r="G31" i="14" s="1"/>
  <c r="E32" i="14"/>
  <c r="E31" i="14" s="1"/>
  <c r="E30" i="14" s="1"/>
  <c r="D32" i="14"/>
  <c r="D31" i="14"/>
  <c r="H171" i="14" l="1"/>
  <c r="F40" i="14"/>
  <c r="D30" i="14"/>
  <c r="D171" i="14" s="1"/>
  <c r="G40" i="14"/>
  <c r="G30" i="14" s="1"/>
  <c r="G171" i="14" s="1"/>
  <c r="E171" i="14"/>
  <c r="I30" i="14"/>
  <c r="I171" i="14" s="1"/>
  <c r="F32" i="14"/>
  <c r="F31" i="14" s="1"/>
  <c r="F131" i="14"/>
  <c r="F127" i="14" s="1"/>
  <c r="J54" i="14"/>
  <c r="J53" i="14" s="1"/>
  <c r="J66" i="14"/>
  <c r="J64" i="14" s="1"/>
  <c r="J68" i="14"/>
  <c r="J67" i="14" s="1"/>
  <c r="J50" i="14"/>
  <c r="J49" i="14" s="1"/>
  <c r="J40" i="14" s="1"/>
  <c r="J30" i="14" s="1"/>
  <c r="J171" i="14" s="1"/>
  <c r="F62" i="14"/>
  <c r="F30" i="14" l="1"/>
  <c r="F171" i="14" s="1"/>
  <c r="J32" i="2" l="1"/>
  <c r="J53" i="2" l="1"/>
  <c r="D48" i="2" l="1"/>
  <c r="E48" i="2"/>
  <c r="G48" i="2"/>
  <c r="H48" i="2"/>
  <c r="I48" i="2"/>
  <c r="J50" i="2"/>
  <c r="J51" i="2"/>
  <c r="J133" i="2" l="1"/>
  <c r="J125" i="2"/>
  <c r="J68" i="2"/>
  <c r="J69" i="2"/>
  <c r="J70" i="2"/>
  <c r="J71" i="2"/>
  <c r="J72" i="2"/>
  <c r="J73" i="2"/>
  <c r="J74" i="2"/>
  <c r="J55" i="2"/>
  <c r="J56" i="2"/>
  <c r="J57" i="2"/>
  <c r="J58" i="2"/>
  <c r="J59" i="2"/>
  <c r="J60" i="2"/>
  <c r="J44" i="2"/>
  <c r="E40" i="2"/>
  <c r="F48" i="2"/>
  <c r="J45" i="2"/>
  <c r="J42" i="2"/>
  <c r="I40" i="2"/>
  <c r="H40" i="2"/>
  <c r="G40" i="2"/>
  <c r="J33" i="2"/>
  <c r="J34" i="2"/>
  <c r="D130" i="2"/>
  <c r="D116" i="2"/>
  <c r="D66" i="2"/>
  <c r="D40" i="2"/>
  <c r="D52" i="2"/>
  <c r="D61" i="2"/>
  <c r="D63" i="2"/>
  <c r="D31" i="2"/>
  <c r="F40" i="2" l="1"/>
  <c r="J49" i="2"/>
  <c r="J48" i="2" s="1"/>
  <c r="J165" i="2" l="1"/>
  <c r="I165" i="2"/>
  <c r="H165" i="2"/>
  <c r="G165" i="2"/>
  <c r="F165" i="2"/>
  <c r="E165" i="2"/>
  <c r="D165" i="2"/>
  <c r="J163" i="2"/>
  <c r="I163" i="2"/>
  <c r="H163" i="2"/>
  <c r="G163" i="2"/>
  <c r="F163" i="2"/>
  <c r="E163" i="2"/>
  <c r="D163" i="2"/>
  <c r="J158" i="2"/>
  <c r="I158" i="2"/>
  <c r="H158" i="2"/>
  <c r="G158" i="2"/>
  <c r="F158" i="2"/>
  <c r="E158" i="2"/>
  <c r="D158" i="2"/>
  <c r="J147" i="2"/>
  <c r="I147" i="2"/>
  <c r="H147" i="2"/>
  <c r="G147" i="2"/>
  <c r="F147" i="2"/>
  <c r="E147" i="2"/>
  <c r="D147" i="2"/>
  <c r="J144" i="2"/>
  <c r="I144" i="2"/>
  <c r="H144" i="2"/>
  <c r="G144" i="2"/>
  <c r="F144" i="2"/>
  <c r="E144" i="2"/>
  <c r="D144" i="2"/>
  <c r="J142" i="2"/>
  <c r="I142" i="2"/>
  <c r="H142" i="2"/>
  <c r="G142" i="2"/>
  <c r="F142" i="2"/>
  <c r="E142" i="2"/>
  <c r="D142" i="2"/>
  <c r="J140" i="2"/>
  <c r="I140" i="2"/>
  <c r="H140" i="2"/>
  <c r="G140" i="2"/>
  <c r="F140" i="2"/>
  <c r="E140" i="2"/>
  <c r="D140" i="2"/>
  <c r="J137" i="2"/>
  <c r="I137" i="2"/>
  <c r="H137" i="2"/>
  <c r="G137" i="2"/>
  <c r="F137" i="2"/>
  <c r="E137" i="2"/>
  <c r="D137" i="2"/>
  <c r="J135" i="2"/>
  <c r="I135" i="2"/>
  <c r="H135" i="2"/>
  <c r="G135" i="2"/>
  <c r="F135" i="2"/>
  <c r="E135" i="2"/>
  <c r="D135" i="2"/>
  <c r="J130" i="2"/>
  <c r="I130" i="2"/>
  <c r="H130" i="2"/>
  <c r="G130" i="2"/>
  <c r="F130" i="2"/>
  <c r="E130" i="2"/>
  <c r="J127" i="2"/>
  <c r="I127" i="2"/>
  <c r="H127" i="2"/>
  <c r="G127" i="2"/>
  <c r="F127" i="2"/>
  <c r="E127" i="2"/>
  <c r="D127" i="2"/>
  <c r="I116" i="2"/>
  <c r="J116" i="2"/>
  <c r="H116" i="2"/>
  <c r="G116" i="2"/>
  <c r="F116" i="2"/>
  <c r="E116" i="2"/>
  <c r="J113" i="2"/>
  <c r="I113" i="2"/>
  <c r="H113" i="2"/>
  <c r="G113" i="2"/>
  <c r="F113" i="2"/>
  <c r="E113" i="2"/>
  <c r="D113" i="2"/>
  <c r="D112" i="2" s="1"/>
  <c r="J105" i="2"/>
  <c r="I105" i="2"/>
  <c r="H105" i="2"/>
  <c r="G105" i="2"/>
  <c r="F105" i="2"/>
  <c r="E105" i="2"/>
  <c r="D105" i="2"/>
  <c r="J96" i="2"/>
  <c r="I96" i="2"/>
  <c r="H96" i="2"/>
  <c r="G96" i="2"/>
  <c r="F96" i="2"/>
  <c r="E96" i="2"/>
  <c r="D96" i="2"/>
  <c r="J93" i="2"/>
  <c r="I93" i="2"/>
  <c r="H93" i="2"/>
  <c r="G93" i="2"/>
  <c r="F93" i="2"/>
  <c r="E93" i="2"/>
  <c r="D93" i="2"/>
  <c r="J90" i="2"/>
  <c r="I90" i="2"/>
  <c r="H90" i="2"/>
  <c r="G90" i="2"/>
  <c r="F90" i="2"/>
  <c r="E90" i="2"/>
  <c r="D90" i="2"/>
  <c r="J84" i="2"/>
  <c r="I84" i="2"/>
  <c r="H84" i="2"/>
  <c r="G84" i="2"/>
  <c r="F84" i="2"/>
  <c r="E84" i="2"/>
  <c r="D84" i="2"/>
  <c r="J75" i="2"/>
  <c r="I75" i="2"/>
  <c r="H75" i="2"/>
  <c r="G75" i="2"/>
  <c r="F75" i="2"/>
  <c r="E75" i="2"/>
  <c r="D75" i="2"/>
  <c r="J67" i="2"/>
  <c r="G66" i="2"/>
  <c r="I66" i="2"/>
  <c r="H66" i="2"/>
  <c r="E66" i="2"/>
  <c r="J65" i="2"/>
  <c r="J64" i="2"/>
  <c r="I63" i="2"/>
  <c r="H63" i="2"/>
  <c r="G63" i="2"/>
  <c r="E63" i="2"/>
  <c r="F61" i="2"/>
  <c r="I61" i="2"/>
  <c r="H61" i="2"/>
  <c r="G61" i="2"/>
  <c r="E61" i="2"/>
  <c r="I52" i="2"/>
  <c r="G52" i="2"/>
  <c r="H52" i="2"/>
  <c r="E52" i="2"/>
  <c r="J43" i="2"/>
  <c r="J40" i="2" s="1"/>
  <c r="D39" i="2"/>
  <c r="I31" i="2"/>
  <c r="I30" i="2" s="1"/>
  <c r="F31" i="2"/>
  <c r="F30" i="2" s="1"/>
  <c r="H31" i="2"/>
  <c r="H30" i="2" s="1"/>
  <c r="G31" i="2"/>
  <c r="G30" i="2" s="1"/>
  <c r="E31" i="2"/>
  <c r="E30" i="2" s="1"/>
  <c r="D30" i="2"/>
  <c r="E39" i="2" l="1"/>
  <c r="G89" i="2"/>
  <c r="J146" i="2"/>
  <c r="E89" i="2"/>
  <c r="I89" i="2"/>
  <c r="E112" i="2"/>
  <c r="F89" i="2"/>
  <c r="J89" i="2"/>
  <c r="H112" i="2"/>
  <c r="E126" i="2"/>
  <c r="D126" i="2"/>
  <c r="D89" i="2"/>
  <c r="H89" i="2"/>
  <c r="F63" i="2"/>
  <c r="I126" i="2"/>
  <c r="F126" i="2"/>
  <c r="I112" i="2"/>
  <c r="G112" i="2"/>
  <c r="J112" i="2"/>
  <c r="G39" i="2"/>
  <c r="I39" i="2"/>
  <c r="H39" i="2"/>
  <c r="J54" i="2"/>
  <c r="J52" i="2" s="1"/>
  <c r="F52" i="2"/>
  <c r="J126" i="2"/>
  <c r="F146" i="2"/>
  <c r="G146" i="2"/>
  <c r="D146" i="2"/>
  <c r="H146" i="2"/>
  <c r="G126" i="2"/>
  <c r="E146" i="2"/>
  <c r="I146" i="2"/>
  <c r="H126" i="2"/>
  <c r="F112" i="2"/>
  <c r="J66" i="2"/>
  <c r="J63" i="2"/>
  <c r="J31" i="2"/>
  <c r="J30" i="2" s="1"/>
  <c r="J62" i="2"/>
  <c r="J61" i="2" s="1"/>
  <c r="F66" i="2"/>
  <c r="E29" i="2" l="1"/>
  <c r="E170" i="2" s="1"/>
  <c r="D29" i="2"/>
  <c r="D170" i="2" s="1"/>
  <c r="G29" i="2"/>
  <c r="G170" i="2" s="1"/>
  <c r="I29" i="2"/>
  <c r="I170" i="2" s="1"/>
  <c r="H29" i="2"/>
  <c r="H170" i="2" s="1"/>
  <c r="F39" i="2"/>
  <c r="F29" i="2" s="1"/>
  <c r="F170" i="2" s="1"/>
  <c r="J39" i="2"/>
  <c r="J29" i="2" s="1"/>
  <c r="J170" i="2" s="1"/>
</calcChain>
</file>

<file path=xl/sharedStrings.xml><?xml version="1.0" encoding="utf-8"?>
<sst xmlns="http://schemas.openxmlformats.org/spreadsheetml/2006/main" count="707" uniqueCount="325">
  <si>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</si>
  <si>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</si>
  <si>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</si>
  <si>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</si>
  <si>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</si>
  <si>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</si>
  <si>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</si>
  <si>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</si>
  <si>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</si>
  <si>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</si>
  <si>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</si>
  <si>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</si>
  <si>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</si>
  <si>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</si>
  <si>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</si>
  <si>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</si>
  <si>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</si>
  <si>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</si>
  <si>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</si>
  <si>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</si>
  <si>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</si>
  <si>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</si>
  <si>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</si>
  <si>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</si>
  <si>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</si>
  <si>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</si>
  <si>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</si>
  <si>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</si>
  <si>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</si>
  <si>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</si>
  <si>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</si>
  <si>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</si>
  <si>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</si>
  <si>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</si>
  <si>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</si>
  <si>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</si>
  <si>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</si>
  <si>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</si>
  <si>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</si>
  <si>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</si>
  <si>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</si>
  <si>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</si>
  <si>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</si>
  <si>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</si>
  <si>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</si>
  <si>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</si>
  <si>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</si>
  <si>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</si>
  <si>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</si>
  <si>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</si>
  <si>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</si>
  <si>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</si>
  <si>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</si>
  <si>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</si>
  <si>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</si>
  <si>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</si>
  <si>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</si>
  <si>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</si>
  <si>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</si>
  <si>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</si>
  <si>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</si>
  <si>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</si>
  <si>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</si>
  <si>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</si>
  <si>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</si>
  <si>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</si>
  <si>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</si>
  <si>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</si>
  <si>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</si>
  <si>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</si>
  <si>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>1080 11001</t>
  </si>
  <si>
    <t>900011192151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</si>
  <si>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</si>
  <si>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</si>
  <si>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</si>
  <si>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</si>
  <si>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</si>
  <si>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</si>
  <si>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</si>
  <si>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</si>
  <si>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</si>
  <si>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</si>
  <si>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</si>
  <si>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</si>
  <si>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</si>
  <si>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</si>
  <si>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</si>
  <si>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</si>
  <si>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</si>
  <si>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</si>
  <si>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</si>
  <si>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</si>
  <si>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</si>
  <si>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</si>
  <si>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</si>
  <si>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</si>
  <si>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</si>
  <si>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</si>
  <si>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</si>
  <si>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</si>
  <si>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</si>
  <si>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</si>
  <si>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</si>
  <si>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</si>
  <si>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</si>
  <si>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</si>
  <si>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</si>
  <si>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</si>
  <si>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</si>
  <si>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</si>
  <si>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</si>
  <si>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</si>
  <si>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</si>
  <si>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</si>
  <si>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</si>
  <si>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</si>
  <si>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</si>
  <si>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</si>
  <si>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</si>
  <si>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</si>
  <si>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</si>
  <si>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</si>
  <si>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</si>
  <si>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</si>
  <si>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</si>
  <si>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</si>
  <si>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</si>
  <si>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</si>
  <si>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</si>
  <si>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</si>
  <si>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</si>
  <si>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</si>
  <si>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</si>
  <si>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</si>
  <si>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</si>
  <si>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</si>
  <si>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</si>
  <si>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</si>
  <si>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</si>
  <si>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</si>
  <si>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</si>
  <si>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</si>
  <si>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</si>
  <si>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</si>
  <si>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</si>
  <si>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</si>
  <si>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</si>
  <si>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</si>
  <si>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</si>
  <si>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</si>
  <si>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</si>
  <si>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</si>
  <si>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</si>
  <si>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</si>
  <si>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</si>
  <si>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</si>
  <si>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</si>
  <si>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</si>
  <si>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</si>
  <si>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</si>
  <si>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</si>
  <si>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</si>
  <si>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</si>
  <si>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Բարձրագույն դատական խարհրդի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  </r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</si>
  <si>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</si>
  <si>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</si>
  <si>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</si>
  <si>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</si>
  <si>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</si>
  <si>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</si>
  <si>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</si>
  <si>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</si>
  <si>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</si>
  <si>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</si>
  <si>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</si>
  <si>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</si>
  <si>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</si>
  <si>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</si>
  <si>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</si>
  <si>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</si>
  <si>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</si>
  <si>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</si>
  <si>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</si>
  <si>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</si>
  <si>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</si>
  <si>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</si>
  <si>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</si>
  <si>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</si>
  <si>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</si>
  <si>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</si>
  <si>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</si>
  <si>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</si>
  <si>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</si>
  <si>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</si>
  <si>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</si>
  <si>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</si>
  <si>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</si>
  <si>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</si>
  <si>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</si>
  <si>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</si>
  <si>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</si>
  <si>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</si>
  <si>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</si>
  <si>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</si>
  <si>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</si>
  <si>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</si>
  <si>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</si>
  <si>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</si>
  <si>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</si>
  <si>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</si>
  <si>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</si>
  <si>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</si>
  <si>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</si>
  <si>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</si>
  <si>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</si>
  <si>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</si>
  <si>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</si>
  <si>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</si>
  <si>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</si>
  <si>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</si>
  <si>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</si>
  <si>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</si>
  <si>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</si>
  <si>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</si>
  <si>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</si>
  <si>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</si>
  <si>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</si>
  <si>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</si>
  <si>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</si>
  <si>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</si>
  <si>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</si>
  <si>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</si>
  <si>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</si>
  <si>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</si>
  <si>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</si>
  <si>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</si>
  <si>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</si>
  <si>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</si>
  <si>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</si>
  <si>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</si>
  <si>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</si>
  <si>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</si>
  <si>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</si>
  <si>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</si>
  <si>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</si>
  <si>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</si>
  <si>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</si>
  <si>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</si>
  <si>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</si>
  <si>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</si>
  <si>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</si>
  <si>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</si>
  <si>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</si>
  <si>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</si>
  <si>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</si>
  <si>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</si>
  <si>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</si>
  <si>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</si>
  <si>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</si>
  <si>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</si>
  <si>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</si>
  <si>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</si>
  <si>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</si>
  <si>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</si>
  <si>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</si>
  <si>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</si>
  <si>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</si>
  <si>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</si>
  <si>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</si>
  <si>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</si>
  <si>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</si>
  <si>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</si>
  <si>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</si>
  <si>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</si>
  <si>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</si>
  <si>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</si>
  <si>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</si>
  <si>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</si>
  <si>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</si>
  <si>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</si>
  <si>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</si>
  <si>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</si>
  <si>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</si>
  <si>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</si>
  <si>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</si>
  <si>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</si>
  <si>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</si>
  <si>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</si>
  <si>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</si>
  <si>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</si>
  <si>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</si>
  <si>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</si>
  <si>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</si>
  <si>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</si>
  <si>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</si>
  <si>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</si>
  <si>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</si>
  <si>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</si>
  <si>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</si>
  <si>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</si>
  <si>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>ՂԵԿԱՎԱՐ՝</t>
  </si>
  <si>
    <t>ՀԱՇՎԱՊԱՀԱԿԱՆ ՀԱՇՎԱՌՄԱՆ ՎԱՐՉՈՒԹՅԱՆ ՊԵՏ, ԳԼԽԱՎՈՐ ՀԱՇՎԱՊԱՀ՝</t>
  </si>
  <si>
    <t>Դ. Մելիքբեկյան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</si>
  <si>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</si>
  <si>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Վ.Սարգսյան 5</t>
    </r>
  </si>
  <si>
    <r>
      <t xml:space="preserve">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8"/>
        <rFont val="GHEA Grapalat"/>
        <family val="3"/>
      </rPr>
      <t xml:space="preserve"> </t>
    </r>
    <r>
      <rPr>
        <b/>
        <sz val="12"/>
        <rFont val="GHEA Grapalat"/>
        <family val="3"/>
      </rPr>
      <t>Կ.Տ</t>
    </r>
    <r>
      <rPr>
        <b/>
        <sz val="8"/>
        <rFont val="GHEA Grapalat"/>
        <family val="3"/>
      </rPr>
      <t xml:space="preserve">              </t>
    </r>
    <r>
      <rPr>
        <sz val="8"/>
        <rFont val="GHEA Grapalat"/>
        <family val="3"/>
      </rPr>
      <t xml:space="preserve">          </t>
    </r>
  </si>
  <si>
    <t xml:space="preserve">01 հունվարի 2021թ. -- 31 դեկտեմբերի 2021թ. ժամանակահատվածի համար </t>
  </si>
  <si>
    <t>«Հավելված 1
Հայաստանի Հանրապետության
Բարձրագույն դատական խորհրդի 
2021թ. Հունվարի 21-ի թիվ ԲԴԽ-2-Ո-2 որոշման»</t>
  </si>
  <si>
    <t>Բարձրագույն դատական խորհրդի նախագահի պաշտոնակատար՝                                                                                                                Գագիկ Ջհանգիրյան</t>
  </si>
  <si>
    <t>Խ.Ղազարյան</t>
  </si>
  <si>
    <t>ՀԱՇՎԱՊԱՀԱԿԱՆ ՀԱՇՎԱՌՄԱՆ ՎԱՐՉՈՒԹՅԱՆ ՊԵՏ, ԳԼԽԱՎՈՐ ՀԱՇՎԱՊԱՀԻ ՊԱՇՏՈՆԱԿԱՏԱՐ՝</t>
  </si>
  <si>
    <t>Ս. Վարդերեսյան</t>
  </si>
  <si>
    <t>«        »  նոյեմբերի  2021թ.</t>
  </si>
  <si>
    <t>«        » նոյեմբերի  2021թ.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</si>
  <si>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1 264 342,0 հազար /Մեկ միլիարդ երկու հարյուր վաթսունչորս միլիոն երեք հարյուր քառասուներկու հազար/ դրամ գումարով:</t>
    </r>
  </si>
  <si>
    <t>«Հավելված 1
Հայաստանի Հանրապետության
Բարձրագույն դատական խորհրդի 
2021թ. նոյեմբերի 1-ի թիվ ԲԴԽ-90-Ո-261 որոշման»</t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</si>
  <si>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</si>
  <si>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Բարձրագույն դատական խորհրդի նախագահ՝ 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</si>
  <si>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</si>
  <si>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հունվարի  2023թ.</t>
  </si>
  <si>
    <t>Ն.Գալստյան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</si>
  <si>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1 582 416,4 հազար /Մեկ միլիարդ հինգ հարյուր ութսուներկու միլիոն չորս հարյուր տասնվեց հազար չորս հարյուր/ դրամ գումարով:</t>
    </r>
  </si>
  <si>
    <t>«Հավելված 1
Հայաստանի Հանրապետության
Բարձրագույն դատական խորհրդի 
2023թ. հունվարի 5-ի թիվ ԲԴԽ-2-Ո-3  որոշման»</t>
  </si>
  <si>
    <t>ՂԵԿԱՎԱՐԻ ՊԱՐՏԱԿԱՆՈՒԹՅՈՒՆՆԵՐԸ ԿԱՏԱՐՈՂ՝</t>
  </si>
  <si>
    <t>«    »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</si>
</sst>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30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0" fillId="0" borderId="3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7" fontId="13" fillId="0" borderId="0" xfId="0" applyNumberFormat="1" applyFont="1" applyFill="1"/>
    <xf numFmtId="0" fontId="11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justify" vertical="top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832"/>
  <sheetViews>
    <sheetView tabSelected="1" zoomScaleNormal="100" workbookViewId="0">
      <selection activeCell="A11" sqref="A11:J11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12" width="9.140625" style="4"/>
    <col min="13" max="13" width="11.85546875" style="4" bestFit="1" customWidth="1"/>
    <col min="14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03" t="s">
        <v>322</v>
      </c>
      <c r="I1" s="103"/>
      <c r="J1" s="103"/>
    </row>
    <row r="2" spans="1:10" ht="94.5" customHeight="1" x14ac:dyDescent="0.25">
      <c r="H2" s="103" t="s">
        <v>147</v>
      </c>
      <c r="I2" s="103"/>
      <c r="J2" s="103"/>
    </row>
    <row r="3" spans="1:10" ht="10.5" customHeight="1" x14ac:dyDescent="0.25">
      <c r="H3" s="100"/>
      <c r="I3" s="100"/>
      <c r="J3" s="100"/>
    </row>
    <row r="4" spans="1:10" ht="20.25" x14ac:dyDescent="0.35">
      <c r="A4" s="104" t="s">
        <v>148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B5" s="4"/>
      <c r="C5" s="5"/>
    </row>
    <row r="6" spans="1:10" ht="22.5" customHeight="1" x14ac:dyDescent="0.3">
      <c r="A6" s="105" t="s">
        <v>321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s="1" customFormat="1" ht="9.75" customHeight="1" x14ac:dyDescent="0.25">
      <c r="A7" s="106" t="s">
        <v>151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317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9" t="s">
        <v>305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ht="27" customHeight="1" x14ac:dyDescent="0.25">
      <c r="A11" s="99" t="s">
        <v>324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10" t="s">
        <v>152</v>
      </c>
      <c r="B12" s="110"/>
      <c r="C12" s="110"/>
      <c r="D12" s="110"/>
      <c r="E12" s="110"/>
      <c r="F12" s="110"/>
      <c r="G12" s="110"/>
      <c r="H12" s="110"/>
      <c r="I12" s="110"/>
      <c r="J12" s="110"/>
    </row>
    <row r="13" spans="1:10" s="9" customFormat="1" ht="18" customHeight="1" x14ac:dyDescent="0.3">
      <c r="A13" s="111" t="s">
        <v>153</v>
      </c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0" s="10" customFormat="1" ht="16.5" customHeight="1" x14ac:dyDescent="0.25">
      <c r="A14" s="112" t="s">
        <v>318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3" t="s">
        <v>154</v>
      </c>
      <c r="B16" s="113"/>
      <c r="C16" s="113"/>
      <c r="D16" s="113"/>
      <c r="E16" s="14"/>
      <c r="G16" s="115" t="s">
        <v>161</v>
      </c>
      <c r="H16" s="115"/>
      <c r="I16" s="115"/>
      <c r="J16" s="115"/>
    </row>
    <row r="17" spans="1:17" s="17" customFormat="1" ht="15.75" customHeight="1" thickBot="1" x14ac:dyDescent="0.3">
      <c r="A17" s="114" t="s">
        <v>316</v>
      </c>
      <c r="B17" s="114"/>
      <c r="C17" s="114"/>
      <c r="D17" s="114"/>
      <c r="G17" s="29" t="s">
        <v>162</v>
      </c>
      <c r="H17" s="19" t="s">
        <v>0</v>
      </c>
      <c r="I17" s="20" t="s">
        <v>0</v>
      </c>
      <c r="J17" s="21" t="s">
        <v>1</v>
      </c>
    </row>
    <row r="18" spans="1:17" s="22" customFormat="1" ht="55.5" customHeight="1" thickBot="1" x14ac:dyDescent="0.3">
      <c r="A18" s="113" t="s">
        <v>156</v>
      </c>
      <c r="B18" s="113"/>
      <c r="C18" s="81"/>
      <c r="D18" s="10"/>
      <c r="G18" s="101" t="s">
        <v>163</v>
      </c>
      <c r="H18" s="101"/>
      <c r="I18" s="101"/>
      <c r="J18" s="101"/>
    </row>
    <row r="19" spans="1:17" s="22" customFormat="1" ht="12.75" customHeight="1" thickBot="1" x14ac:dyDescent="0.3">
      <c r="A19" s="81" t="s">
        <v>155</v>
      </c>
      <c r="C19" s="23"/>
      <c r="D19" s="24"/>
      <c r="E19" s="25"/>
      <c r="F19" s="25"/>
      <c r="G19" s="102"/>
      <c r="H19" s="102"/>
      <c r="I19" s="102"/>
      <c r="J19" s="102"/>
    </row>
    <row r="20" spans="1:17" s="17" customFormat="1" ht="15.75" customHeight="1" thickBot="1" x14ac:dyDescent="0.3">
      <c r="A20" s="114" t="s">
        <v>157</v>
      </c>
      <c r="B20" s="114"/>
      <c r="C20" s="114"/>
      <c r="G20" s="17" t="s">
        <v>166</v>
      </c>
      <c r="I20" s="26" t="s">
        <v>70</v>
      </c>
    </row>
    <row r="21" spans="1:17" s="17" customFormat="1" ht="12.75" customHeight="1" x14ac:dyDescent="0.25">
      <c r="A21" s="116" t="s">
        <v>158</v>
      </c>
      <c r="B21" s="116"/>
      <c r="C21" s="28"/>
      <c r="F21" s="27"/>
      <c r="G21" s="18" t="s">
        <v>167</v>
      </c>
    </row>
    <row r="22" spans="1:17" s="17" customFormat="1" ht="38.25" customHeight="1" thickBot="1" x14ac:dyDescent="0.3">
      <c r="A22" s="118" t="s">
        <v>303</v>
      </c>
      <c r="B22" s="118"/>
      <c r="C22" s="118"/>
      <c r="D22" s="45"/>
      <c r="E22" s="16"/>
      <c r="G22" s="114" t="s">
        <v>164</v>
      </c>
      <c r="H22" s="114"/>
      <c r="I22" s="114"/>
      <c r="J22" s="114"/>
    </row>
    <row r="23" spans="1:17" s="27" customFormat="1" ht="15.75" customHeight="1" thickBot="1" x14ac:dyDescent="0.35">
      <c r="A23" s="117" t="s">
        <v>159</v>
      </c>
      <c r="B23" s="117"/>
      <c r="C23" s="28"/>
      <c r="D23" s="30" t="s">
        <v>71</v>
      </c>
      <c r="E23" s="18"/>
      <c r="H23" s="31" t="s">
        <v>2</v>
      </c>
      <c r="I23" s="32" t="s">
        <v>3</v>
      </c>
      <c r="J23" s="33" t="s">
        <v>4</v>
      </c>
    </row>
    <row r="24" spans="1:17" s="27" customFormat="1" ht="16.5" customHeight="1" thickBot="1" x14ac:dyDescent="0.3">
      <c r="A24" s="114" t="s">
        <v>160</v>
      </c>
      <c r="B24" s="114"/>
      <c r="C24" s="114"/>
      <c r="E24" s="26" t="s">
        <v>2</v>
      </c>
      <c r="G24" s="120" t="s">
        <v>165</v>
      </c>
      <c r="H24" s="120"/>
      <c r="I24" s="120"/>
      <c r="J24" s="120"/>
    </row>
    <row r="25" spans="1:17" s="27" customFormat="1" ht="12.75" customHeight="1" x14ac:dyDescent="0.25">
      <c r="A25" s="81"/>
      <c r="B25" s="18"/>
      <c r="C25" s="34"/>
      <c r="E25" s="35"/>
      <c r="F25" s="17"/>
      <c r="G25" s="17"/>
    </row>
    <row r="26" spans="1:17" s="1" customFormat="1" ht="35.25" customHeight="1" x14ac:dyDescent="0.25">
      <c r="A26" s="65" t="s">
        <v>168</v>
      </c>
      <c r="B26" s="36" t="s">
        <v>169</v>
      </c>
      <c r="C26" s="36"/>
      <c r="D26" s="121" t="s">
        <v>170</v>
      </c>
      <c r="E26" s="122"/>
      <c r="F26" s="107" t="s">
        <v>172</v>
      </c>
      <c r="G26" s="107" t="s">
        <v>173</v>
      </c>
      <c r="H26" s="108"/>
      <c r="I26" s="108"/>
      <c r="J26" s="108"/>
    </row>
    <row r="27" spans="1:17" s="10" customFormat="1" ht="67.5" customHeight="1" x14ac:dyDescent="0.25">
      <c r="A27" s="65"/>
      <c r="B27" s="36" t="s">
        <v>144</v>
      </c>
      <c r="C27" s="37" t="s">
        <v>72</v>
      </c>
      <c r="D27" s="36" t="s">
        <v>5</v>
      </c>
      <c r="E27" s="36" t="s">
        <v>171</v>
      </c>
      <c r="F27" s="108"/>
      <c r="G27" s="36" t="s">
        <v>6</v>
      </c>
      <c r="H27" s="36" t="s">
        <v>7</v>
      </c>
      <c r="I27" s="36" t="s">
        <v>8</v>
      </c>
      <c r="J27" s="36" t="s">
        <v>9</v>
      </c>
    </row>
    <row r="28" spans="1:17" s="41" customFormat="1" ht="21.75" customHeight="1" x14ac:dyDescent="0.25">
      <c r="A28" s="38" t="s">
        <v>10</v>
      </c>
      <c r="B28" s="36" t="s">
        <v>11</v>
      </c>
      <c r="C28" s="37" t="s">
        <v>12</v>
      </c>
      <c r="D28" s="39" t="s">
        <v>2</v>
      </c>
      <c r="E28" s="39" t="s">
        <v>13</v>
      </c>
      <c r="F28" s="39" t="s">
        <v>73</v>
      </c>
      <c r="G28" s="40">
        <v>4</v>
      </c>
      <c r="H28" s="40">
        <v>5</v>
      </c>
      <c r="I28" s="40">
        <v>6</v>
      </c>
      <c r="J28" s="40">
        <v>7</v>
      </c>
      <c r="M28" s="98"/>
    </row>
    <row r="29" spans="1:17" s="45" customFormat="1" ht="24.75" customHeight="1" x14ac:dyDescent="0.25">
      <c r="A29" s="38">
        <v>1100000</v>
      </c>
      <c r="B29" s="42" t="s">
        <v>174</v>
      </c>
      <c r="C29" s="43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1582416.3999999997</v>
      </c>
      <c r="G29" s="88">
        <f t="shared" si="0"/>
        <v>311092.60000000003</v>
      </c>
      <c r="H29" s="88">
        <f t="shared" si="0"/>
        <v>752350.69999999984</v>
      </c>
      <c r="I29" s="88">
        <f t="shared" si="0"/>
        <v>1185140.8999999997</v>
      </c>
      <c r="J29" s="88">
        <f t="shared" si="0"/>
        <v>1582416.3999999997</v>
      </c>
    </row>
    <row r="30" spans="1:17" s="10" customFormat="1" ht="71.25" x14ac:dyDescent="0.25">
      <c r="A30" s="38">
        <v>1110000</v>
      </c>
      <c r="B30" s="46" t="s">
        <v>175</v>
      </c>
      <c r="C30" s="43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825173.39999999979</v>
      </c>
      <c r="G30" s="88">
        <f t="shared" si="1"/>
        <v>152069.49999999997</v>
      </c>
      <c r="H30" s="88">
        <f t="shared" si="1"/>
        <v>347457.49999999994</v>
      </c>
      <c r="I30" s="88">
        <f t="shared" si="1"/>
        <v>564656.29999999993</v>
      </c>
      <c r="J30" s="88">
        <f t="shared" si="1"/>
        <v>825173.39999999979</v>
      </c>
      <c r="M30" s="98"/>
      <c r="N30" s="41"/>
      <c r="O30" s="41"/>
      <c r="P30" s="41"/>
      <c r="Q30" s="41"/>
    </row>
    <row r="31" spans="1:17" s="10" customFormat="1" ht="19.5" customHeight="1" x14ac:dyDescent="0.25">
      <c r="A31" s="38">
        <v>1110000</v>
      </c>
      <c r="B31" s="47" t="s">
        <v>146</v>
      </c>
      <c r="C31" s="43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825173.39999999979</v>
      </c>
      <c r="G31" s="88">
        <f t="shared" si="2"/>
        <v>152069.49999999997</v>
      </c>
      <c r="H31" s="88">
        <f t="shared" si="2"/>
        <v>347457.49999999994</v>
      </c>
      <c r="I31" s="88">
        <f t="shared" si="2"/>
        <v>564656.29999999993</v>
      </c>
      <c r="J31" s="88">
        <f t="shared" si="2"/>
        <v>825173.39999999979</v>
      </c>
    </row>
    <row r="32" spans="1:17" s="10" customFormat="1" ht="17.25" customHeight="1" x14ac:dyDescent="0.25">
      <c r="A32" s="38">
        <v>1111000</v>
      </c>
      <c r="B32" s="48" t="s">
        <v>176</v>
      </c>
      <c r="C32" s="49" t="s">
        <v>74</v>
      </c>
      <c r="D32" s="50"/>
      <c r="E32" s="50"/>
      <c r="F32" s="50">
        <v>716815.29999999981</v>
      </c>
      <c r="G32" s="50">
        <v>119469.29999999999</v>
      </c>
      <c r="H32" s="50">
        <v>298673.09999999998</v>
      </c>
      <c r="I32" s="50">
        <v>477876.99999999994</v>
      </c>
      <c r="J32" s="50">
        <f>+F32</f>
        <v>716815.29999999981</v>
      </c>
      <c r="K32" s="51"/>
    </row>
    <row r="33" spans="1:11" s="10" customFormat="1" ht="26.25" customHeight="1" x14ac:dyDescent="0.25">
      <c r="A33" s="38">
        <v>1112000</v>
      </c>
      <c r="B33" s="48" t="s">
        <v>177</v>
      </c>
      <c r="C33" s="49" t="s">
        <v>75</v>
      </c>
      <c r="D33" s="50"/>
      <c r="E33" s="50"/>
      <c r="F33" s="50">
        <v>64736.499999999993</v>
      </c>
      <c r="G33" s="50">
        <v>10789.399999999998</v>
      </c>
      <c r="H33" s="50">
        <v>26973.600000000002</v>
      </c>
      <c r="I33" s="50">
        <v>43157.7</v>
      </c>
      <c r="J33" s="50">
        <f>+F33</f>
        <v>64736.499999999993</v>
      </c>
      <c r="K33" s="51"/>
    </row>
    <row r="34" spans="1:11" s="10" customFormat="1" ht="29.25" customHeight="1" x14ac:dyDescent="0.25">
      <c r="A34" s="38">
        <v>1113000</v>
      </c>
      <c r="B34" s="48" t="s">
        <v>178</v>
      </c>
      <c r="C34" s="49" t="s">
        <v>15</v>
      </c>
      <c r="D34" s="50"/>
      <c r="E34" s="50"/>
      <c r="F34" s="50">
        <v>43621.599999999977</v>
      </c>
      <c r="G34" s="50">
        <v>21810.799999999988</v>
      </c>
      <c r="H34" s="50">
        <v>21810.799999999988</v>
      </c>
      <c r="I34" s="50">
        <v>43621.599999999977</v>
      </c>
      <c r="J34" s="50">
        <f>+F34</f>
        <v>43621.599999999977</v>
      </c>
      <c r="K34" s="51"/>
    </row>
    <row r="35" spans="1:11" s="10" customFormat="1" ht="24.75" hidden="1" customHeight="1" x14ac:dyDescent="0.25">
      <c r="A35" s="38">
        <v>1114000</v>
      </c>
      <c r="B35" s="48" t="s">
        <v>76</v>
      </c>
      <c r="C35" s="49" t="s">
        <v>77</v>
      </c>
      <c r="D35" s="52"/>
      <c r="E35" s="52"/>
      <c r="F35" s="52"/>
      <c r="G35" s="52"/>
      <c r="H35" s="52"/>
      <c r="I35" s="52"/>
      <c r="J35" s="52"/>
      <c r="K35" s="51"/>
    </row>
    <row r="36" spans="1:11" s="10" customFormat="1" ht="17.25" hidden="1" customHeight="1" x14ac:dyDescent="0.25">
      <c r="A36" s="38">
        <v>1115000</v>
      </c>
      <c r="B36" s="48" t="s">
        <v>78</v>
      </c>
      <c r="C36" s="49" t="s">
        <v>16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1116000</v>
      </c>
      <c r="B37" s="48" t="s">
        <v>79</v>
      </c>
      <c r="C37" s="49" t="s">
        <v>80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4.25" hidden="1" customHeight="1" x14ac:dyDescent="0.25">
      <c r="A38" s="38">
        <v>1117000</v>
      </c>
      <c r="B38" s="48" t="s">
        <v>81</v>
      </c>
      <c r="C38" s="49" t="s">
        <v>17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33" x14ac:dyDescent="0.25">
      <c r="A39" s="38">
        <v>1120000</v>
      </c>
      <c r="B39" s="53" t="s">
        <v>179</v>
      </c>
      <c r="C39" s="43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710871.3</v>
      </c>
      <c r="G39" s="88">
        <f t="shared" si="3"/>
        <v>149764.5</v>
      </c>
      <c r="H39" s="88">
        <f t="shared" si="3"/>
        <v>383941.6</v>
      </c>
      <c r="I39" s="88">
        <f t="shared" si="3"/>
        <v>587981.39999999991</v>
      </c>
      <c r="J39" s="88">
        <f t="shared" si="3"/>
        <v>710871.3</v>
      </c>
      <c r="K39" s="51"/>
    </row>
    <row r="40" spans="1:11" s="10" customFormat="1" ht="18" customHeight="1" x14ac:dyDescent="0.25">
      <c r="A40" s="38">
        <v>1121000</v>
      </c>
      <c r="B40" s="54" t="s">
        <v>18</v>
      </c>
      <c r="C40" s="55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74450.900000000009</v>
      </c>
      <c r="G40" s="88">
        <f t="shared" si="4"/>
        <v>24184.9</v>
      </c>
      <c r="H40" s="88">
        <f t="shared" si="4"/>
        <v>41060.1</v>
      </c>
      <c r="I40" s="88">
        <f t="shared" si="4"/>
        <v>56425.5</v>
      </c>
      <c r="J40" s="88">
        <f t="shared" si="4"/>
        <v>74450.900000000009</v>
      </c>
      <c r="K40" s="51"/>
    </row>
    <row r="41" spans="1:11" s="10" customFormat="1" ht="27" hidden="1" x14ac:dyDescent="0.25">
      <c r="A41" s="38">
        <v>1121100</v>
      </c>
      <c r="B41" s="48" t="s">
        <v>184</v>
      </c>
      <c r="C41" s="49" t="s">
        <v>82</v>
      </c>
      <c r="D41" s="52"/>
      <c r="E41" s="52"/>
      <c r="F41" s="52"/>
      <c r="G41" s="52"/>
      <c r="H41" s="52"/>
      <c r="I41" s="52"/>
      <c r="J41" s="52"/>
      <c r="K41" s="51"/>
    </row>
    <row r="42" spans="1:11" s="10" customFormat="1" ht="24.75" customHeight="1" x14ac:dyDescent="0.25">
      <c r="A42" s="38">
        <v>1121200</v>
      </c>
      <c r="B42" s="56" t="s">
        <v>180</v>
      </c>
      <c r="C42" s="49" t="s">
        <v>19</v>
      </c>
      <c r="D42" s="52"/>
      <c r="E42" s="52"/>
      <c r="F42" s="50">
        <v>34735.600000000006</v>
      </c>
      <c r="G42" s="52">
        <v>14760.900000000001</v>
      </c>
      <c r="H42" s="52">
        <v>22017.100000000002</v>
      </c>
      <c r="I42" s="52">
        <v>27763.800000000003</v>
      </c>
      <c r="J42" s="52">
        <f>+F42</f>
        <v>34735.600000000006</v>
      </c>
      <c r="K42" s="51"/>
    </row>
    <row r="43" spans="1:11" s="10" customFormat="1" ht="24.75" customHeight="1" x14ac:dyDescent="0.25">
      <c r="A43" s="38">
        <v>1121300</v>
      </c>
      <c r="B43" s="48" t="s">
        <v>181</v>
      </c>
      <c r="C43" s="49" t="s">
        <v>20</v>
      </c>
      <c r="D43" s="52"/>
      <c r="E43" s="52"/>
      <c r="F43" s="50">
        <v>10279.6</v>
      </c>
      <c r="G43" s="52">
        <v>2569.9</v>
      </c>
      <c r="H43" s="52">
        <v>5139.8999999999996</v>
      </c>
      <c r="I43" s="52">
        <v>7709.7</v>
      </c>
      <c r="J43" s="52">
        <f>+F43</f>
        <v>10279.6</v>
      </c>
      <c r="K43" s="51"/>
    </row>
    <row r="44" spans="1:11" s="10" customFormat="1" ht="24.75" customHeight="1" x14ac:dyDescent="0.25">
      <c r="A44" s="38">
        <v>1121400</v>
      </c>
      <c r="B44" s="48" t="s">
        <v>182</v>
      </c>
      <c r="C44" s="49" t="s">
        <v>21</v>
      </c>
      <c r="D44" s="50"/>
      <c r="E44" s="50"/>
      <c r="F44" s="50">
        <v>28195.7</v>
      </c>
      <c r="G44" s="50">
        <v>5614.1</v>
      </c>
      <c r="H44" s="50">
        <v>12663.1</v>
      </c>
      <c r="I44" s="50">
        <v>19712</v>
      </c>
      <c r="J44" s="50">
        <f>+F44</f>
        <v>28195.7</v>
      </c>
      <c r="K44" s="51"/>
    </row>
    <row r="45" spans="1:11" s="10" customFormat="1" ht="24.75" customHeight="1" x14ac:dyDescent="0.25">
      <c r="A45" s="38">
        <v>1121500</v>
      </c>
      <c r="B45" s="48" t="s">
        <v>183</v>
      </c>
      <c r="C45" s="49" t="s">
        <v>22</v>
      </c>
      <c r="D45" s="52"/>
      <c r="E45" s="52"/>
      <c r="F45" s="50">
        <v>1240</v>
      </c>
      <c r="G45" s="52">
        <v>1240</v>
      </c>
      <c r="H45" s="52">
        <v>1240</v>
      </c>
      <c r="I45" s="52">
        <v>1240</v>
      </c>
      <c r="J45" s="52">
        <f>+F45</f>
        <v>1240</v>
      </c>
      <c r="K45" s="51"/>
    </row>
    <row r="46" spans="1:11" s="10" customFormat="1" ht="24.75" hidden="1" customHeight="1" x14ac:dyDescent="0.25">
      <c r="A46" s="38">
        <v>1121600</v>
      </c>
      <c r="B46" s="48" t="s">
        <v>83</v>
      </c>
      <c r="C46" s="49" t="s">
        <v>23</v>
      </c>
      <c r="D46" s="52"/>
      <c r="E46" s="52"/>
      <c r="F46" s="52"/>
      <c r="G46" s="52"/>
      <c r="H46" s="52"/>
      <c r="I46" s="52"/>
      <c r="J46" s="52"/>
      <c r="K46" s="51"/>
    </row>
    <row r="47" spans="1:11" s="10" customFormat="1" ht="24.75" hidden="1" customHeight="1" x14ac:dyDescent="0.25">
      <c r="A47" s="38">
        <v>1121700</v>
      </c>
      <c r="B47" s="48" t="s">
        <v>84</v>
      </c>
      <c r="C47" s="49" t="s">
        <v>85</v>
      </c>
      <c r="D47" s="52"/>
      <c r="E47" s="52"/>
      <c r="F47" s="52"/>
      <c r="G47" s="52"/>
      <c r="H47" s="52"/>
      <c r="I47" s="52"/>
      <c r="J47" s="52"/>
      <c r="K47" s="51"/>
    </row>
    <row r="48" spans="1:11" s="10" customFormat="1" ht="30" customHeight="1" x14ac:dyDescent="0.25">
      <c r="A48" s="38">
        <v>1122000</v>
      </c>
      <c r="B48" s="54" t="s">
        <v>185</v>
      </c>
      <c r="C48" s="43" t="s">
        <v>14</v>
      </c>
      <c r="D48" s="88">
        <f>D49+D50+D51</f>
        <v>0</v>
      </c>
      <c r="E48" s="44">
        <f t="shared" ref="E48:J48" si="5">E49+E50+E51</f>
        <v>0</v>
      </c>
      <c r="F48" s="88">
        <f>F49+F50+F51</f>
        <v>25751.5</v>
      </c>
      <c r="G48" s="88">
        <f t="shared" si="5"/>
        <v>3250.3</v>
      </c>
      <c r="H48" s="88">
        <f t="shared" si="5"/>
        <v>9688.2000000000007</v>
      </c>
      <c r="I48" s="88">
        <f t="shared" si="5"/>
        <v>16126.099999999999</v>
      </c>
      <c r="J48" s="88">
        <f t="shared" si="5"/>
        <v>25751.5</v>
      </c>
      <c r="K48" s="51"/>
    </row>
    <row r="49" spans="1:11" s="10" customFormat="1" ht="24.75" customHeight="1" x14ac:dyDescent="0.25">
      <c r="A49" s="38">
        <v>1122100</v>
      </c>
      <c r="B49" s="48" t="s">
        <v>186</v>
      </c>
      <c r="C49" s="49" t="s">
        <v>24</v>
      </c>
      <c r="D49" s="50"/>
      <c r="E49" s="50"/>
      <c r="F49" s="50">
        <v>20751.5</v>
      </c>
      <c r="G49" s="50">
        <v>2000.3000000000002</v>
      </c>
      <c r="H49" s="50">
        <v>7188.2</v>
      </c>
      <c r="I49" s="50">
        <v>12376.099999999999</v>
      </c>
      <c r="J49" s="50">
        <f>+F49</f>
        <v>20751.5</v>
      </c>
      <c r="K49" s="51"/>
    </row>
    <row r="50" spans="1:11" s="10" customFormat="1" ht="24.75" customHeight="1" x14ac:dyDescent="0.25">
      <c r="A50" s="38">
        <v>1122200</v>
      </c>
      <c r="B50" s="48" t="s">
        <v>187</v>
      </c>
      <c r="C50" s="49" t="s">
        <v>25</v>
      </c>
      <c r="D50" s="52">
        <v>0</v>
      </c>
      <c r="E50" s="52"/>
      <c r="F50" s="50">
        <v>5000</v>
      </c>
      <c r="G50" s="52">
        <v>1250</v>
      </c>
      <c r="H50" s="52">
        <v>2500</v>
      </c>
      <c r="I50" s="52">
        <v>3750</v>
      </c>
      <c r="J50" s="52">
        <f t="shared" ref="J50:J51" si="6">+F50</f>
        <v>5000</v>
      </c>
      <c r="K50" s="51"/>
    </row>
    <row r="51" spans="1:11" s="10" customFormat="1" ht="24.75" hidden="1" customHeight="1" x14ac:dyDescent="0.25">
      <c r="A51" s="38">
        <v>1122300</v>
      </c>
      <c r="B51" s="48" t="s">
        <v>186</v>
      </c>
      <c r="C51" s="49" t="s">
        <v>26</v>
      </c>
      <c r="D51" s="52">
        <v>0</v>
      </c>
      <c r="E51" s="52"/>
      <c r="F51" s="50"/>
      <c r="G51" s="52"/>
      <c r="H51" s="52"/>
      <c r="I51" s="52"/>
      <c r="J51" s="52">
        <f t="shared" si="6"/>
        <v>0</v>
      </c>
      <c r="K51" s="51"/>
    </row>
    <row r="52" spans="1:11" s="10" customFormat="1" ht="33" x14ac:dyDescent="0.25">
      <c r="A52" s="38">
        <v>1123000</v>
      </c>
      <c r="B52" s="54" t="s">
        <v>188</v>
      </c>
      <c r="C52" s="43" t="s">
        <v>14</v>
      </c>
      <c r="D52" s="88">
        <f>D53+D54+D55+D56+D57+D58+D59+D60</f>
        <v>0</v>
      </c>
      <c r="E52" s="44">
        <f t="shared" ref="E52:J52" si="7">E53+E54+E55+E56+E57+E58+E59+E60</f>
        <v>0</v>
      </c>
      <c r="F52" s="88">
        <f>F53+F54+F55+F56+F57+F58+F59+F60</f>
        <v>115239.90000000001</v>
      </c>
      <c r="G52" s="88">
        <f t="shared" si="7"/>
        <v>18296.2</v>
      </c>
      <c r="H52" s="88">
        <f t="shared" si="7"/>
        <v>48918.2</v>
      </c>
      <c r="I52" s="88">
        <f t="shared" si="7"/>
        <v>83290.2</v>
      </c>
      <c r="J52" s="88">
        <f t="shared" si="7"/>
        <v>115239.90000000001</v>
      </c>
      <c r="K52" s="51"/>
    </row>
    <row r="53" spans="1:11" s="10" customFormat="1" ht="24.75" hidden="1" customHeight="1" x14ac:dyDescent="0.25">
      <c r="A53" s="38">
        <v>1123100</v>
      </c>
      <c r="B53" s="48" t="s">
        <v>189</v>
      </c>
      <c r="C53" s="49" t="s">
        <v>27</v>
      </c>
      <c r="D53" s="52"/>
      <c r="E53" s="52"/>
      <c r="F53" s="52"/>
      <c r="G53" s="52"/>
      <c r="H53" s="52"/>
      <c r="I53" s="52"/>
      <c r="J53" s="52">
        <f>+F53</f>
        <v>0</v>
      </c>
      <c r="K53" s="51"/>
    </row>
    <row r="54" spans="1:11" s="10" customFormat="1" ht="24.75" customHeight="1" x14ac:dyDescent="0.25">
      <c r="A54" s="38">
        <v>1123200</v>
      </c>
      <c r="B54" s="48" t="s">
        <v>190</v>
      </c>
      <c r="C54" s="49" t="s">
        <v>28</v>
      </c>
      <c r="D54" s="52"/>
      <c r="E54" s="52"/>
      <c r="F54" s="50">
        <v>80388</v>
      </c>
      <c r="G54" s="52">
        <v>14661</v>
      </c>
      <c r="H54" s="52">
        <v>36570</v>
      </c>
      <c r="I54" s="52">
        <v>58479</v>
      </c>
      <c r="J54" s="52">
        <f>+F54</f>
        <v>80388</v>
      </c>
      <c r="K54" s="51"/>
    </row>
    <row r="55" spans="1:11" s="10" customFormat="1" ht="24.75" hidden="1" customHeight="1" x14ac:dyDescent="0.25">
      <c r="A55" s="38">
        <v>1123300</v>
      </c>
      <c r="B55" s="48" t="s">
        <v>191</v>
      </c>
      <c r="C55" s="49" t="s">
        <v>86</v>
      </c>
      <c r="D55" s="52"/>
      <c r="E55" s="52"/>
      <c r="F55" s="50"/>
      <c r="G55" s="52"/>
      <c r="H55" s="52"/>
      <c r="I55" s="52"/>
      <c r="J55" s="52">
        <f t="shared" ref="J55:J60" si="8">+F55</f>
        <v>0</v>
      </c>
      <c r="K55" s="51"/>
    </row>
    <row r="56" spans="1:11" s="10" customFormat="1" ht="24.75" customHeight="1" x14ac:dyDescent="0.25">
      <c r="A56" s="38">
        <v>1123400</v>
      </c>
      <c r="B56" s="48" t="s">
        <v>192</v>
      </c>
      <c r="C56" s="49" t="s">
        <v>29</v>
      </c>
      <c r="D56" s="52"/>
      <c r="E56" s="52"/>
      <c r="F56" s="50">
        <v>17898.8</v>
      </c>
      <c r="G56" s="52">
        <v>1789.9</v>
      </c>
      <c r="H56" s="52">
        <v>6264.6</v>
      </c>
      <c r="I56" s="52">
        <v>10739.3</v>
      </c>
      <c r="J56" s="52">
        <f t="shared" si="8"/>
        <v>17898.8</v>
      </c>
      <c r="K56" s="51"/>
    </row>
    <row r="57" spans="1:11" s="10" customFormat="1" ht="24.75" customHeight="1" x14ac:dyDescent="0.25">
      <c r="A57" s="38">
        <v>1123500</v>
      </c>
      <c r="B57" s="57" t="s">
        <v>193</v>
      </c>
      <c r="C57" s="58">
        <v>423500</v>
      </c>
      <c r="D57" s="52"/>
      <c r="E57" s="52"/>
      <c r="F57" s="50">
        <v>15000</v>
      </c>
      <c r="G57" s="52">
        <v>1500</v>
      </c>
      <c r="H57" s="52">
        <v>5250</v>
      </c>
      <c r="I57" s="52">
        <v>12750</v>
      </c>
      <c r="J57" s="52">
        <f t="shared" si="8"/>
        <v>15000</v>
      </c>
      <c r="K57" s="51"/>
    </row>
    <row r="58" spans="1:11" s="10" customFormat="1" ht="24.75" hidden="1" customHeight="1" x14ac:dyDescent="0.25">
      <c r="A58" s="38">
        <v>1123600</v>
      </c>
      <c r="B58" s="48" t="s">
        <v>194</v>
      </c>
      <c r="C58" s="49" t="s">
        <v>30</v>
      </c>
      <c r="D58" s="52"/>
      <c r="E58" s="52"/>
      <c r="F58" s="50"/>
      <c r="G58" s="52"/>
      <c r="H58" s="52"/>
      <c r="I58" s="52"/>
      <c r="J58" s="52">
        <f t="shared" si="8"/>
        <v>0</v>
      </c>
      <c r="K58" s="51"/>
    </row>
    <row r="59" spans="1:11" s="10" customFormat="1" ht="24.75" customHeight="1" x14ac:dyDescent="0.25">
      <c r="A59" s="38">
        <v>1123700</v>
      </c>
      <c r="B59" s="48" t="s">
        <v>195</v>
      </c>
      <c r="C59" s="49" t="s">
        <v>31</v>
      </c>
      <c r="D59" s="52"/>
      <c r="E59" s="52"/>
      <c r="F59" s="50">
        <v>1500</v>
      </c>
      <c r="G59" s="52">
        <v>300</v>
      </c>
      <c r="H59" s="52">
        <v>675</v>
      </c>
      <c r="I59" s="52">
        <v>1050</v>
      </c>
      <c r="J59" s="52">
        <f t="shared" si="8"/>
        <v>1500</v>
      </c>
      <c r="K59" s="51"/>
    </row>
    <row r="60" spans="1:11" s="10" customFormat="1" ht="25.5" customHeight="1" x14ac:dyDescent="0.25">
      <c r="A60" s="38">
        <v>1123800</v>
      </c>
      <c r="B60" s="48" t="s">
        <v>196</v>
      </c>
      <c r="C60" s="49" t="s">
        <v>32</v>
      </c>
      <c r="D60" s="52"/>
      <c r="E60" s="52"/>
      <c r="F60" s="50">
        <v>453.1</v>
      </c>
      <c r="G60" s="52">
        <v>45.3</v>
      </c>
      <c r="H60" s="52">
        <v>158.6</v>
      </c>
      <c r="I60" s="52">
        <v>271.89999999999998</v>
      </c>
      <c r="J60" s="52">
        <f t="shared" si="8"/>
        <v>453.1</v>
      </c>
      <c r="K60" s="51"/>
    </row>
    <row r="61" spans="1:11" s="10" customFormat="1" ht="31.5" customHeight="1" x14ac:dyDescent="0.25">
      <c r="A61" s="38">
        <v>1124000</v>
      </c>
      <c r="B61" s="54" t="s">
        <v>197</v>
      </c>
      <c r="C61" s="43" t="s">
        <v>14</v>
      </c>
      <c r="D61" s="88">
        <f>D62</f>
        <v>0</v>
      </c>
      <c r="E61" s="44">
        <f t="shared" ref="E61:J61" si="9">E62</f>
        <v>0</v>
      </c>
      <c r="F61" s="88">
        <f t="shared" si="9"/>
        <v>13424.6</v>
      </c>
      <c r="G61" s="88">
        <f t="shared" si="9"/>
        <v>1342.5</v>
      </c>
      <c r="H61" s="88">
        <f t="shared" si="9"/>
        <v>4698.6000000000004</v>
      </c>
      <c r="I61" s="88">
        <f t="shared" si="9"/>
        <v>8054.8</v>
      </c>
      <c r="J61" s="88">
        <f t="shared" si="9"/>
        <v>13424.6</v>
      </c>
      <c r="K61" s="51"/>
    </row>
    <row r="62" spans="1:11" s="10" customFormat="1" ht="27" customHeight="1" x14ac:dyDescent="0.25">
      <c r="A62" s="38">
        <v>1124100</v>
      </c>
      <c r="B62" s="48" t="s">
        <v>198</v>
      </c>
      <c r="C62" s="49" t="s">
        <v>87</v>
      </c>
      <c r="D62" s="52"/>
      <c r="E62" s="52"/>
      <c r="F62" s="50">
        <v>13424.6</v>
      </c>
      <c r="G62" s="52">
        <v>1342.5</v>
      </c>
      <c r="H62" s="52">
        <v>4698.6000000000004</v>
      </c>
      <c r="I62" s="52">
        <v>8054.8</v>
      </c>
      <c r="J62" s="52">
        <f>+F62</f>
        <v>13424.6</v>
      </c>
      <c r="K62" s="51"/>
    </row>
    <row r="63" spans="1:11" s="10" customFormat="1" ht="33" x14ac:dyDescent="0.25">
      <c r="A63" s="38">
        <v>1125000</v>
      </c>
      <c r="B63" s="54" t="s">
        <v>33</v>
      </c>
      <c r="C63" s="43" t="s">
        <v>14</v>
      </c>
      <c r="D63" s="88">
        <f>D64+D65</f>
        <v>0</v>
      </c>
      <c r="E63" s="44">
        <f t="shared" ref="E63:J63" si="10">E64+E65</f>
        <v>0</v>
      </c>
      <c r="F63" s="88">
        <f>F64+F65</f>
        <v>91634.400000000009</v>
      </c>
      <c r="G63" s="88">
        <f t="shared" si="10"/>
        <v>16981.900000000001</v>
      </c>
      <c r="H63" s="88">
        <f t="shared" si="10"/>
        <v>47708.9</v>
      </c>
      <c r="I63" s="88">
        <f t="shared" si="10"/>
        <v>78436</v>
      </c>
      <c r="J63" s="88">
        <f t="shared" si="10"/>
        <v>91634.400000000009</v>
      </c>
      <c r="K63" s="51"/>
    </row>
    <row r="64" spans="1:11" s="10" customFormat="1" ht="27" customHeight="1" x14ac:dyDescent="0.25">
      <c r="A64" s="38">
        <v>1125100</v>
      </c>
      <c r="B64" s="48" t="s">
        <v>199</v>
      </c>
      <c r="C64" s="49" t="s">
        <v>34</v>
      </c>
      <c r="D64" s="52"/>
      <c r="E64" s="52"/>
      <c r="F64" s="50">
        <v>78184.3</v>
      </c>
      <c r="G64" s="52">
        <v>15636.9</v>
      </c>
      <c r="H64" s="52">
        <v>43001.4</v>
      </c>
      <c r="I64" s="52">
        <v>70365.899999999994</v>
      </c>
      <c r="J64" s="52">
        <f>+F64</f>
        <v>78184.3</v>
      </c>
      <c r="K64" s="51"/>
    </row>
    <row r="65" spans="1:11" s="10" customFormat="1" ht="28.5" customHeight="1" x14ac:dyDescent="0.25">
      <c r="A65" s="38">
        <v>1125200</v>
      </c>
      <c r="B65" s="48" t="s">
        <v>200</v>
      </c>
      <c r="C65" s="49" t="s">
        <v>35</v>
      </c>
      <c r="D65" s="52"/>
      <c r="E65" s="52"/>
      <c r="F65" s="50">
        <v>13450.1</v>
      </c>
      <c r="G65" s="52">
        <v>1345</v>
      </c>
      <c r="H65" s="52">
        <v>4707.5</v>
      </c>
      <c r="I65" s="52">
        <v>8070.1</v>
      </c>
      <c r="J65" s="52">
        <f>+F65</f>
        <v>13450.1</v>
      </c>
      <c r="K65" s="51"/>
    </row>
    <row r="66" spans="1:11" s="10" customFormat="1" ht="24.75" customHeight="1" x14ac:dyDescent="0.25">
      <c r="A66" s="38">
        <v>1126000</v>
      </c>
      <c r="B66" s="54" t="s">
        <v>201</v>
      </c>
      <c r="C66" s="43" t="s">
        <v>14</v>
      </c>
      <c r="D66" s="88">
        <f>D67+D68+D69+D70+D71+D72+D73+D74</f>
        <v>0</v>
      </c>
      <c r="E66" s="44">
        <f t="shared" ref="E66:J66" si="11">E67+E68+E69+E70+E71+E72+E73+E74</f>
        <v>0</v>
      </c>
      <c r="F66" s="88">
        <f t="shared" si="11"/>
        <v>390370</v>
      </c>
      <c r="G66" s="88">
        <f t="shared" si="11"/>
        <v>85708.7</v>
      </c>
      <c r="H66" s="88">
        <f t="shared" si="11"/>
        <v>231867.6</v>
      </c>
      <c r="I66" s="88">
        <f t="shared" si="11"/>
        <v>345648.8</v>
      </c>
      <c r="J66" s="88">
        <f t="shared" si="11"/>
        <v>390370</v>
      </c>
      <c r="K66" s="51"/>
    </row>
    <row r="67" spans="1:11" s="10" customFormat="1" ht="14.25" customHeight="1" x14ac:dyDescent="0.25">
      <c r="A67" s="38">
        <v>1126100</v>
      </c>
      <c r="B67" s="48" t="s">
        <v>202</v>
      </c>
      <c r="C67" s="49" t="s">
        <v>36</v>
      </c>
      <c r="D67" s="52"/>
      <c r="E67" s="52"/>
      <c r="F67" s="50">
        <v>323776.09999999998</v>
      </c>
      <c r="G67" s="52">
        <v>75833.3</v>
      </c>
      <c r="H67" s="52">
        <v>205343.7</v>
      </c>
      <c r="I67" s="52">
        <v>302476.5</v>
      </c>
      <c r="J67" s="52">
        <f>+F67</f>
        <v>323776.09999999998</v>
      </c>
      <c r="K67" s="51"/>
    </row>
    <row r="68" spans="1:11" s="10" customFormat="1" ht="14.25" hidden="1" customHeight="1" x14ac:dyDescent="0.25">
      <c r="A68" s="38">
        <v>1126200</v>
      </c>
      <c r="B68" s="48" t="s">
        <v>203</v>
      </c>
      <c r="C68" s="49" t="s">
        <v>37</v>
      </c>
      <c r="D68" s="52"/>
      <c r="E68" s="52"/>
      <c r="F68" s="50"/>
      <c r="G68" s="52"/>
      <c r="H68" s="52"/>
      <c r="I68" s="52"/>
      <c r="J68" s="52">
        <f t="shared" ref="J68:J74" si="12">+F68</f>
        <v>0</v>
      </c>
      <c r="K68" s="51"/>
    </row>
    <row r="69" spans="1:11" s="10" customFormat="1" ht="14.25" hidden="1" customHeight="1" x14ac:dyDescent="0.25">
      <c r="A69" s="38">
        <v>1126300</v>
      </c>
      <c r="B69" s="48" t="s">
        <v>204</v>
      </c>
      <c r="C69" s="49" t="s">
        <v>38</v>
      </c>
      <c r="D69" s="52"/>
      <c r="E69" s="52"/>
      <c r="F69" s="50"/>
      <c r="G69" s="52"/>
      <c r="H69" s="52"/>
      <c r="I69" s="52"/>
      <c r="J69" s="52">
        <f t="shared" si="12"/>
        <v>0</v>
      </c>
      <c r="K69" s="51"/>
    </row>
    <row r="70" spans="1:11" s="10" customFormat="1" ht="14.25" customHeight="1" x14ac:dyDescent="0.25">
      <c r="A70" s="38">
        <v>1126400</v>
      </c>
      <c r="B70" s="48" t="s">
        <v>205</v>
      </c>
      <c r="C70" s="49" t="s">
        <v>39</v>
      </c>
      <c r="D70" s="52"/>
      <c r="E70" s="52"/>
      <c r="F70" s="50">
        <v>32159.9</v>
      </c>
      <c r="G70" s="52">
        <v>6432</v>
      </c>
      <c r="H70" s="52">
        <v>14472</v>
      </c>
      <c r="I70" s="52">
        <v>22511.9</v>
      </c>
      <c r="J70" s="52">
        <f t="shared" si="12"/>
        <v>32159.9</v>
      </c>
      <c r="K70" s="51"/>
    </row>
    <row r="71" spans="1:11" s="10" customFormat="1" ht="23.25" hidden="1" customHeight="1" x14ac:dyDescent="0.25">
      <c r="A71" s="38">
        <v>1126500</v>
      </c>
      <c r="B71" s="59" t="s">
        <v>206</v>
      </c>
      <c r="C71" s="49" t="s">
        <v>40</v>
      </c>
      <c r="D71" s="52"/>
      <c r="E71" s="52"/>
      <c r="F71" s="50"/>
      <c r="G71" s="52"/>
      <c r="H71" s="52"/>
      <c r="I71" s="52"/>
      <c r="J71" s="52">
        <f t="shared" si="12"/>
        <v>0</v>
      </c>
      <c r="K71" s="51"/>
    </row>
    <row r="72" spans="1:11" s="10" customFormat="1" ht="14.25" hidden="1" customHeight="1" x14ac:dyDescent="0.25">
      <c r="A72" s="38">
        <v>1126600</v>
      </c>
      <c r="B72" s="48" t="s">
        <v>207</v>
      </c>
      <c r="C72" s="49" t="s">
        <v>41</v>
      </c>
      <c r="D72" s="52"/>
      <c r="E72" s="52"/>
      <c r="F72" s="50"/>
      <c r="G72" s="52"/>
      <c r="H72" s="52"/>
      <c r="I72" s="52"/>
      <c r="J72" s="52">
        <f t="shared" si="12"/>
        <v>0</v>
      </c>
      <c r="K72" s="51"/>
    </row>
    <row r="73" spans="1:11" s="10" customFormat="1" ht="23.25" customHeight="1" x14ac:dyDescent="0.25">
      <c r="A73" s="38">
        <v>1126700</v>
      </c>
      <c r="B73" s="48" t="s">
        <v>208</v>
      </c>
      <c r="C73" s="49" t="s">
        <v>42</v>
      </c>
      <c r="D73" s="52"/>
      <c r="E73" s="52"/>
      <c r="F73" s="50">
        <v>18091.8</v>
      </c>
      <c r="G73" s="52">
        <v>1809.2</v>
      </c>
      <c r="H73" s="52">
        <v>6332.1</v>
      </c>
      <c r="I73" s="52">
        <v>10855.1</v>
      </c>
      <c r="J73" s="52">
        <f t="shared" si="12"/>
        <v>18091.8</v>
      </c>
      <c r="K73" s="51"/>
    </row>
    <row r="74" spans="1:11" s="10" customFormat="1" ht="25.5" customHeight="1" x14ac:dyDescent="0.25">
      <c r="A74" s="38">
        <v>1126800</v>
      </c>
      <c r="B74" s="48" t="s">
        <v>209</v>
      </c>
      <c r="C74" s="49" t="s">
        <v>43</v>
      </c>
      <c r="D74" s="52"/>
      <c r="E74" s="52"/>
      <c r="F74" s="50">
        <v>16342.2</v>
      </c>
      <c r="G74" s="52">
        <v>1634.2</v>
      </c>
      <c r="H74" s="52">
        <v>5719.8</v>
      </c>
      <c r="I74" s="52">
        <v>9805.2999999999993</v>
      </c>
      <c r="J74" s="52">
        <f t="shared" si="12"/>
        <v>16342.2</v>
      </c>
      <c r="K74" s="51"/>
    </row>
    <row r="75" spans="1:11" s="10" customFormat="1" ht="14.25" hidden="1" customHeight="1" x14ac:dyDescent="0.25">
      <c r="A75" s="38">
        <v>1130000</v>
      </c>
      <c r="B75" s="54" t="s">
        <v>210</v>
      </c>
      <c r="C75" s="43" t="s">
        <v>14</v>
      </c>
      <c r="D75" s="44">
        <f>D76+D77+D78+D79+D80+D81+D82+D83</f>
        <v>0</v>
      </c>
      <c r="E75" s="44">
        <f t="shared" ref="E75:J75" si="13">E76+E77+E78+E79+E80+E81+E82+E83</f>
        <v>0</v>
      </c>
      <c r="F75" s="44">
        <f t="shared" si="13"/>
        <v>0</v>
      </c>
      <c r="G75" s="44">
        <f t="shared" si="13"/>
        <v>0</v>
      </c>
      <c r="H75" s="44">
        <f t="shared" si="13"/>
        <v>0</v>
      </c>
      <c r="I75" s="44">
        <f t="shared" si="13"/>
        <v>0</v>
      </c>
      <c r="J75" s="44">
        <f t="shared" si="13"/>
        <v>0</v>
      </c>
      <c r="K75" s="51"/>
    </row>
    <row r="76" spans="1:11" s="10" customFormat="1" ht="14.25" hidden="1" customHeight="1" x14ac:dyDescent="0.25">
      <c r="A76" s="38">
        <v>1130100</v>
      </c>
      <c r="B76" s="48" t="s">
        <v>211</v>
      </c>
      <c r="C76" s="49" t="s">
        <v>88</v>
      </c>
      <c r="D76" s="52"/>
      <c r="E76" s="52"/>
      <c r="F76" s="52"/>
      <c r="G76" s="52"/>
      <c r="H76" s="52"/>
      <c r="I76" s="52"/>
      <c r="J76" s="52"/>
      <c r="K76" s="51"/>
    </row>
    <row r="77" spans="1:11" s="10" customFormat="1" ht="13.5" hidden="1" customHeight="1" x14ac:dyDescent="0.25">
      <c r="A77" s="38">
        <v>1130200</v>
      </c>
      <c r="B77" s="48" t="s">
        <v>212</v>
      </c>
      <c r="C77" s="49" t="s">
        <v>89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4.25" hidden="1" customHeight="1" x14ac:dyDescent="0.25">
      <c r="A78" s="38">
        <v>1130300</v>
      </c>
      <c r="B78" s="48" t="s">
        <v>213</v>
      </c>
      <c r="C78" s="49" t="s">
        <v>90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1130400</v>
      </c>
      <c r="B79" s="48" t="s">
        <v>214</v>
      </c>
      <c r="C79" s="49" t="s">
        <v>91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8.75" hidden="1" customHeight="1" x14ac:dyDescent="0.25">
      <c r="A80" s="38">
        <v>1131000</v>
      </c>
      <c r="B80" s="60" t="s">
        <v>215</v>
      </c>
      <c r="C80" s="43" t="s">
        <v>14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4.25" hidden="1" customHeight="1" x14ac:dyDescent="0.25">
      <c r="A81" s="38">
        <v>1131100</v>
      </c>
      <c r="B81" s="48" t="s">
        <v>216</v>
      </c>
      <c r="C81" s="49" t="s">
        <v>92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1131200</v>
      </c>
      <c r="B82" s="48" t="s">
        <v>217</v>
      </c>
      <c r="C82" s="49" t="s">
        <v>93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1131300</v>
      </c>
      <c r="B83" s="48" t="s">
        <v>218</v>
      </c>
      <c r="C83" s="49" t="s">
        <v>94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1140000</v>
      </c>
      <c r="B84" s="54" t="s">
        <v>44</v>
      </c>
      <c r="C84" s="43" t="s">
        <v>14</v>
      </c>
      <c r="D84" s="44">
        <f>D85+D86+D87+D88</f>
        <v>0</v>
      </c>
      <c r="E84" s="44">
        <f t="shared" ref="E84:J84" si="14">E85+E86+E87+E88</f>
        <v>0</v>
      </c>
      <c r="F84" s="44">
        <f t="shared" si="14"/>
        <v>0</v>
      </c>
      <c r="G84" s="44">
        <f t="shared" si="14"/>
        <v>0</v>
      </c>
      <c r="H84" s="44">
        <f t="shared" si="14"/>
        <v>0</v>
      </c>
      <c r="I84" s="44">
        <f t="shared" si="14"/>
        <v>0</v>
      </c>
      <c r="J84" s="44">
        <f t="shared" si="14"/>
        <v>0</v>
      </c>
      <c r="K84" s="51"/>
    </row>
    <row r="85" spans="1:11" s="10" customFormat="1" ht="14.25" hidden="1" customHeight="1" x14ac:dyDescent="0.25">
      <c r="A85" s="38">
        <v>1141000</v>
      </c>
      <c r="B85" s="48" t="s">
        <v>219</v>
      </c>
      <c r="C85" s="49" t="s">
        <v>45</v>
      </c>
      <c r="D85" s="52"/>
      <c r="E85" s="52"/>
      <c r="F85" s="52"/>
      <c r="G85" s="52"/>
      <c r="H85" s="52"/>
      <c r="I85" s="52"/>
      <c r="J85" s="52"/>
      <c r="K85" s="51"/>
    </row>
    <row r="86" spans="1:11" s="10" customFormat="1" ht="14.25" hidden="1" customHeight="1" x14ac:dyDescent="0.25">
      <c r="A86" s="38">
        <v>1142000</v>
      </c>
      <c r="B86" s="48" t="s">
        <v>220</v>
      </c>
      <c r="C86" s="49" t="s">
        <v>46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1143000</v>
      </c>
      <c r="B87" s="48" t="s">
        <v>221</v>
      </c>
      <c r="C87" s="49" t="s">
        <v>95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1144000</v>
      </c>
      <c r="B88" s="48" t="s">
        <v>222</v>
      </c>
      <c r="C88" s="49" t="s">
        <v>96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27" hidden="1" customHeight="1" x14ac:dyDescent="0.25">
      <c r="A89" s="65">
        <v>1150000</v>
      </c>
      <c r="B89" s="61" t="s">
        <v>47</v>
      </c>
      <c r="C89" s="43" t="s">
        <v>14</v>
      </c>
      <c r="D89" s="44">
        <f>D90+D93+D96+D105</f>
        <v>0</v>
      </c>
      <c r="E89" s="44">
        <f t="shared" ref="E89:J89" si="15">E90+E93+E96+E105</f>
        <v>0</v>
      </c>
      <c r="F89" s="44">
        <f t="shared" si="15"/>
        <v>0</v>
      </c>
      <c r="G89" s="44">
        <f t="shared" si="15"/>
        <v>0</v>
      </c>
      <c r="H89" s="44">
        <f t="shared" si="15"/>
        <v>0</v>
      </c>
      <c r="I89" s="44">
        <f t="shared" si="15"/>
        <v>0</v>
      </c>
      <c r="J89" s="44">
        <f t="shared" si="15"/>
        <v>0</v>
      </c>
      <c r="K89" s="51"/>
    </row>
    <row r="90" spans="1:11" s="10" customFormat="1" ht="27" hidden="1" customHeight="1" x14ac:dyDescent="0.25">
      <c r="A90" s="65">
        <v>1151000</v>
      </c>
      <c r="B90" s="62" t="s">
        <v>223</v>
      </c>
      <c r="C90" s="43" t="s">
        <v>14</v>
      </c>
      <c r="D90" s="44">
        <f>D91+D92</f>
        <v>0</v>
      </c>
      <c r="E90" s="44">
        <f t="shared" ref="E90:J90" si="16">E91+E92</f>
        <v>0</v>
      </c>
      <c r="F90" s="44">
        <f t="shared" si="16"/>
        <v>0</v>
      </c>
      <c r="G90" s="44">
        <f t="shared" si="16"/>
        <v>0</v>
      </c>
      <c r="H90" s="44">
        <f t="shared" si="16"/>
        <v>0</v>
      </c>
      <c r="I90" s="44">
        <f t="shared" si="16"/>
        <v>0</v>
      </c>
      <c r="J90" s="44">
        <f t="shared" si="16"/>
        <v>0</v>
      </c>
      <c r="K90" s="51"/>
    </row>
    <row r="91" spans="1:11" s="10" customFormat="1" ht="27" hidden="1" customHeight="1" x14ac:dyDescent="0.25">
      <c r="A91" s="65">
        <v>1151100</v>
      </c>
      <c r="B91" s="63" t="s">
        <v>224</v>
      </c>
      <c r="C91" s="58">
        <v>461100</v>
      </c>
      <c r="D91" s="52"/>
      <c r="E91" s="52"/>
      <c r="F91" s="52"/>
      <c r="G91" s="52"/>
      <c r="H91" s="52"/>
      <c r="I91" s="52"/>
      <c r="J91" s="52"/>
      <c r="K91" s="51"/>
    </row>
    <row r="92" spans="1:11" s="1" customFormat="1" ht="27" hidden="1" customHeight="1" x14ac:dyDescent="0.25">
      <c r="A92" s="65">
        <v>1151200</v>
      </c>
      <c r="B92" s="63" t="s">
        <v>225</v>
      </c>
      <c r="C92" s="58">
        <v>461200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1152000</v>
      </c>
      <c r="B93" s="62" t="s">
        <v>226</v>
      </c>
      <c r="C93" s="49" t="s">
        <v>14</v>
      </c>
      <c r="D93" s="44">
        <f>D94+D95</f>
        <v>0</v>
      </c>
      <c r="E93" s="44">
        <f t="shared" ref="E93:J93" si="17">E94+E95</f>
        <v>0</v>
      </c>
      <c r="F93" s="44">
        <f t="shared" si="17"/>
        <v>0</v>
      </c>
      <c r="G93" s="44">
        <f t="shared" si="17"/>
        <v>0</v>
      </c>
      <c r="H93" s="44">
        <f t="shared" si="17"/>
        <v>0</v>
      </c>
      <c r="I93" s="44">
        <f t="shared" si="17"/>
        <v>0</v>
      </c>
      <c r="J93" s="44">
        <f t="shared" si="17"/>
        <v>0</v>
      </c>
      <c r="K93" s="51"/>
    </row>
    <row r="94" spans="1:11" s="1" customFormat="1" ht="27" hidden="1" customHeight="1" x14ac:dyDescent="0.25">
      <c r="A94" s="65">
        <v>1152100</v>
      </c>
      <c r="B94" s="63" t="s">
        <v>227</v>
      </c>
      <c r="C94" s="58">
        <v>462100</v>
      </c>
      <c r="D94" s="52"/>
      <c r="E94" s="52"/>
      <c r="F94" s="52"/>
      <c r="G94" s="52"/>
      <c r="H94" s="52"/>
      <c r="I94" s="52"/>
      <c r="J94" s="52"/>
      <c r="K94" s="51"/>
    </row>
    <row r="95" spans="1:11" s="1" customFormat="1" ht="27" hidden="1" customHeight="1" x14ac:dyDescent="0.25">
      <c r="A95" s="65">
        <v>1152200</v>
      </c>
      <c r="B95" s="63" t="s">
        <v>228</v>
      </c>
      <c r="C95" s="58">
        <v>462200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1153000</v>
      </c>
      <c r="B96" s="62" t="s">
        <v>229</v>
      </c>
      <c r="C96" s="49" t="s">
        <v>14</v>
      </c>
      <c r="D96" s="44">
        <f>D97+D98+D99+D100+D101+D102+D103+D104</f>
        <v>0</v>
      </c>
      <c r="E96" s="44">
        <f t="shared" ref="E96:J96" si="18">E97+E98+E99+E100+E101+E102+E103+E104</f>
        <v>0</v>
      </c>
      <c r="F96" s="44">
        <f t="shared" si="18"/>
        <v>0</v>
      </c>
      <c r="G96" s="44">
        <f t="shared" si="18"/>
        <v>0</v>
      </c>
      <c r="H96" s="44">
        <f t="shared" si="18"/>
        <v>0</v>
      </c>
      <c r="I96" s="44">
        <f t="shared" si="18"/>
        <v>0</v>
      </c>
      <c r="J96" s="44">
        <f t="shared" si="18"/>
        <v>0</v>
      </c>
      <c r="K96" s="51"/>
    </row>
    <row r="97" spans="1:11" s="1" customFormat="1" ht="30" hidden="1" customHeight="1" x14ac:dyDescent="0.25">
      <c r="A97" s="65">
        <v>1153100</v>
      </c>
      <c r="B97" s="63" t="s">
        <v>230</v>
      </c>
      <c r="C97" s="58">
        <v>463100</v>
      </c>
      <c r="D97" s="52"/>
      <c r="E97" s="52"/>
      <c r="F97" s="52"/>
      <c r="G97" s="52"/>
      <c r="H97" s="52"/>
      <c r="I97" s="52"/>
      <c r="J97" s="52"/>
      <c r="K97" s="51"/>
    </row>
    <row r="98" spans="1:11" s="1" customFormat="1" ht="30" hidden="1" customHeight="1" x14ac:dyDescent="0.25">
      <c r="A98" s="65">
        <v>1153200</v>
      </c>
      <c r="B98" s="63" t="s">
        <v>231</v>
      </c>
      <c r="C98" s="58">
        <v>463200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1153300</v>
      </c>
      <c r="B99" s="63" t="s">
        <v>232</v>
      </c>
      <c r="C99" s="58">
        <v>463300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1153400</v>
      </c>
      <c r="B100" s="63" t="s">
        <v>233</v>
      </c>
      <c r="C100" s="58">
        <v>463400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1153500</v>
      </c>
      <c r="B101" s="57" t="s">
        <v>234</v>
      </c>
      <c r="C101" s="58">
        <v>463500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1153700</v>
      </c>
      <c r="B102" s="57" t="s">
        <v>235</v>
      </c>
      <c r="C102" s="58">
        <v>463700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1153800</v>
      </c>
      <c r="B103" s="57" t="s">
        <v>236</v>
      </c>
      <c r="C103" s="58">
        <v>463800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1153900</v>
      </c>
      <c r="B104" s="57" t="s">
        <v>237</v>
      </c>
      <c r="C104" s="58">
        <v>463900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18.75" hidden="1" customHeight="1" x14ac:dyDescent="0.25">
      <c r="A105" s="65">
        <v>1154000</v>
      </c>
      <c r="B105" s="64" t="s">
        <v>238</v>
      </c>
      <c r="C105" s="49" t="s">
        <v>14</v>
      </c>
      <c r="D105" s="44">
        <f>D106+D107+D108+D109+D110+D111</f>
        <v>0</v>
      </c>
      <c r="E105" s="44">
        <f t="shared" ref="E105:J105" si="19">E106+E107+E108+E109+E110+E111</f>
        <v>0</v>
      </c>
      <c r="F105" s="44">
        <f t="shared" si="19"/>
        <v>0</v>
      </c>
      <c r="G105" s="44">
        <f t="shared" si="19"/>
        <v>0</v>
      </c>
      <c r="H105" s="44">
        <f t="shared" si="19"/>
        <v>0</v>
      </c>
      <c r="I105" s="44">
        <f t="shared" si="19"/>
        <v>0</v>
      </c>
      <c r="J105" s="44">
        <f t="shared" si="19"/>
        <v>0</v>
      </c>
      <c r="K105" s="51"/>
    </row>
    <row r="106" spans="1:11" s="1" customFormat="1" ht="18.75" hidden="1" customHeight="1" x14ac:dyDescent="0.25">
      <c r="A106" s="65">
        <v>1154100</v>
      </c>
      <c r="B106" s="57" t="s">
        <v>239</v>
      </c>
      <c r="C106" s="58">
        <v>465100</v>
      </c>
      <c r="D106" s="52"/>
      <c r="E106" s="52"/>
      <c r="F106" s="52"/>
      <c r="G106" s="52"/>
      <c r="H106" s="52"/>
      <c r="I106" s="52"/>
      <c r="J106" s="52"/>
      <c r="K106" s="51"/>
    </row>
    <row r="107" spans="1:11" s="1" customFormat="1" ht="18.75" hidden="1" customHeight="1" x14ac:dyDescent="0.25">
      <c r="A107" s="65">
        <v>1154200</v>
      </c>
      <c r="B107" s="57" t="s">
        <v>240</v>
      </c>
      <c r="C107" s="58">
        <v>465200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1154300</v>
      </c>
      <c r="B108" s="57" t="s">
        <v>241</v>
      </c>
      <c r="C108" s="58">
        <v>465300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1154500</v>
      </c>
      <c r="B109" s="57" t="s">
        <v>242</v>
      </c>
      <c r="C109" s="58">
        <v>465500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1154600</v>
      </c>
      <c r="B110" s="57" t="s">
        <v>243</v>
      </c>
      <c r="C110" s="58">
        <v>465600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1154700</v>
      </c>
      <c r="B111" s="57" t="s">
        <v>244</v>
      </c>
      <c r="C111" s="49" t="s">
        <v>97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customHeight="1" x14ac:dyDescent="0.25">
      <c r="A112" s="65">
        <v>1160000</v>
      </c>
      <c r="B112" s="66" t="s">
        <v>145</v>
      </c>
      <c r="C112" s="43" t="s">
        <v>14</v>
      </c>
      <c r="D112" s="88">
        <f>D113+D116</f>
        <v>0</v>
      </c>
      <c r="E112" s="44">
        <f t="shared" ref="E112:J112" si="20">E113+E116</f>
        <v>0</v>
      </c>
      <c r="F112" s="88">
        <f t="shared" si="20"/>
        <v>42502</v>
      </c>
      <c r="G112" s="88">
        <f t="shared" si="20"/>
        <v>8500.4</v>
      </c>
      <c r="H112" s="88">
        <f t="shared" si="20"/>
        <v>19125.900000000001</v>
      </c>
      <c r="I112" s="88">
        <f t="shared" si="20"/>
        <v>29751.4</v>
      </c>
      <c r="J112" s="88">
        <f t="shared" si="20"/>
        <v>42502</v>
      </c>
      <c r="K112" s="51"/>
    </row>
    <row r="113" spans="1:11" s="1" customFormat="1" ht="40.5" hidden="1" x14ac:dyDescent="0.25">
      <c r="A113" s="38">
        <v>1161000</v>
      </c>
      <c r="B113" s="56" t="s">
        <v>245</v>
      </c>
      <c r="C113" s="67" t="s">
        <v>14</v>
      </c>
      <c r="D113" s="88">
        <f>D114+D115</f>
        <v>0</v>
      </c>
      <c r="E113" s="44">
        <f t="shared" ref="E113:J113" si="21">E114+E115</f>
        <v>0</v>
      </c>
      <c r="F113" s="88">
        <f t="shared" si="21"/>
        <v>0</v>
      </c>
      <c r="G113" s="88">
        <f t="shared" si="21"/>
        <v>0</v>
      </c>
      <c r="H113" s="88">
        <f t="shared" si="21"/>
        <v>0</v>
      </c>
      <c r="I113" s="88">
        <f t="shared" si="21"/>
        <v>0</v>
      </c>
      <c r="J113" s="88">
        <f t="shared" si="21"/>
        <v>0</v>
      </c>
      <c r="K113" s="51"/>
    </row>
    <row r="114" spans="1:11" s="1" customFormat="1" ht="18.75" hidden="1" customHeight="1" x14ac:dyDescent="0.25">
      <c r="A114" s="38">
        <v>1161100</v>
      </c>
      <c r="B114" s="68" t="s">
        <v>246</v>
      </c>
      <c r="C114" s="58">
        <v>471100</v>
      </c>
      <c r="D114" s="89"/>
      <c r="E114" s="52"/>
      <c r="F114" s="89"/>
      <c r="G114" s="89"/>
      <c r="H114" s="89"/>
      <c r="I114" s="89"/>
      <c r="J114" s="89"/>
      <c r="K114" s="51"/>
    </row>
    <row r="115" spans="1:11" s="1" customFormat="1" ht="18.75" hidden="1" customHeight="1" x14ac:dyDescent="0.25">
      <c r="A115" s="38">
        <v>1161200</v>
      </c>
      <c r="B115" s="68" t="s">
        <v>247</v>
      </c>
      <c r="C115" s="58">
        <v>471200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24.75" customHeight="1" x14ac:dyDescent="0.25">
      <c r="A116" s="38">
        <v>1162000</v>
      </c>
      <c r="B116" s="56" t="s">
        <v>248</v>
      </c>
      <c r="C116" s="67" t="s">
        <v>14</v>
      </c>
      <c r="D116" s="88">
        <f>D117+D118+D119+D120+D121+D122+D123+D124+D125</f>
        <v>0</v>
      </c>
      <c r="E116" s="44">
        <f t="shared" ref="E116:J116" si="22">E117+E118+E119+E120+E121+E122+E123+E124+E125</f>
        <v>0</v>
      </c>
      <c r="F116" s="88">
        <f t="shared" si="22"/>
        <v>42502</v>
      </c>
      <c r="G116" s="88">
        <f t="shared" si="22"/>
        <v>8500.4</v>
      </c>
      <c r="H116" s="88">
        <f t="shared" si="22"/>
        <v>19125.900000000001</v>
      </c>
      <c r="I116" s="88">
        <f t="shared" si="22"/>
        <v>29751.4</v>
      </c>
      <c r="J116" s="88">
        <f t="shared" si="22"/>
        <v>42502</v>
      </c>
      <c r="K116" s="51"/>
    </row>
    <row r="117" spans="1:11" s="1" customFormat="1" ht="21.75" hidden="1" customHeight="1" x14ac:dyDescent="0.25">
      <c r="A117" s="38">
        <v>1162100</v>
      </c>
      <c r="B117" s="68" t="s">
        <v>249</v>
      </c>
      <c r="C117" s="49" t="s">
        <v>98</v>
      </c>
      <c r="D117" s="52"/>
      <c r="E117" s="52"/>
      <c r="F117" s="52"/>
      <c r="G117" s="52"/>
      <c r="H117" s="52"/>
      <c r="I117" s="52"/>
      <c r="J117" s="52"/>
      <c r="K117" s="51"/>
    </row>
    <row r="118" spans="1:11" s="1" customFormat="1" ht="18.75" hidden="1" customHeight="1" x14ac:dyDescent="0.25">
      <c r="A118" s="38">
        <v>1162200</v>
      </c>
      <c r="B118" s="68" t="s">
        <v>250</v>
      </c>
      <c r="C118" s="49" t="s">
        <v>99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1162300</v>
      </c>
      <c r="B119" s="68" t="s">
        <v>251</v>
      </c>
      <c r="C119" s="49" t="s">
        <v>100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1162400</v>
      </c>
      <c r="B120" s="68" t="s">
        <v>252</v>
      </c>
      <c r="C120" s="49" t="s">
        <v>101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1162500</v>
      </c>
      <c r="B121" s="68" t="s">
        <v>253</v>
      </c>
      <c r="C121" s="49" t="s">
        <v>102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1162600</v>
      </c>
      <c r="B122" s="68" t="s">
        <v>254</v>
      </c>
      <c r="C122" s="49" t="s">
        <v>103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1162700</v>
      </c>
      <c r="B123" s="68" t="s">
        <v>255</v>
      </c>
      <c r="C123" s="49" t="s">
        <v>104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1162800</v>
      </c>
      <c r="B124" s="68" t="s">
        <v>256</v>
      </c>
      <c r="C124" s="49" t="s">
        <v>48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customHeight="1" x14ac:dyDescent="0.25">
      <c r="A125" s="38">
        <v>1162900</v>
      </c>
      <c r="B125" s="68" t="s">
        <v>257</v>
      </c>
      <c r="C125" s="49" t="s">
        <v>49</v>
      </c>
      <c r="D125" s="52"/>
      <c r="E125" s="52"/>
      <c r="F125" s="50">
        <v>42502</v>
      </c>
      <c r="G125" s="52">
        <v>8500.4</v>
      </c>
      <c r="H125" s="52">
        <v>19125.900000000001</v>
      </c>
      <c r="I125" s="52">
        <v>29751.4</v>
      </c>
      <c r="J125" s="52">
        <f>+F125</f>
        <v>42502</v>
      </c>
      <c r="K125" s="51"/>
    </row>
    <row r="126" spans="1:11" s="1" customFormat="1" ht="18.75" customHeight="1" x14ac:dyDescent="0.25">
      <c r="A126" s="38">
        <v>1170000</v>
      </c>
      <c r="B126" s="66" t="s">
        <v>50</v>
      </c>
      <c r="C126" s="43" t="s">
        <v>14</v>
      </c>
      <c r="D126" s="88">
        <f>D127+D130+D135+D137+D140+D142+D144</f>
        <v>0</v>
      </c>
      <c r="E126" s="44">
        <f t="shared" ref="E126:J126" si="23">E127+E130+E135+E137+E140+E142+E144</f>
        <v>0</v>
      </c>
      <c r="F126" s="88">
        <f t="shared" si="23"/>
        <v>3869.7</v>
      </c>
      <c r="G126" s="88">
        <f t="shared" si="23"/>
        <v>758.2</v>
      </c>
      <c r="H126" s="88">
        <f t="shared" si="23"/>
        <v>1825.7</v>
      </c>
      <c r="I126" s="88">
        <f t="shared" si="23"/>
        <v>2751.8</v>
      </c>
      <c r="J126" s="88">
        <f t="shared" si="23"/>
        <v>3869.7</v>
      </c>
      <c r="K126" s="51"/>
    </row>
    <row r="127" spans="1:11" s="1" customFormat="1" ht="27" hidden="1" x14ac:dyDescent="0.25">
      <c r="A127" s="38">
        <v>1171000</v>
      </c>
      <c r="B127" s="56" t="s">
        <v>258</v>
      </c>
      <c r="C127" s="43" t="s">
        <v>14</v>
      </c>
      <c r="D127" s="88">
        <f>D128+D129</f>
        <v>0</v>
      </c>
      <c r="E127" s="44">
        <f t="shared" ref="E127:J127" si="24">E128+E129</f>
        <v>0</v>
      </c>
      <c r="F127" s="88">
        <f t="shared" si="24"/>
        <v>0</v>
      </c>
      <c r="G127" s="88">
        <f t="shared" si="24"/>
        <v>0</v>
      </c>
      <c r="H127" s="88">
        <f t="shared" si="24"/>
        <v>0</v>
      </c>
      <c r="I127" s="88">
        <f t="shared" si="24"/>
        <v>0</v>
      </c>
      <c r="J127" s="88">
        <f t="shared" si="24"/>
        <v>0</v>
      </c>
      <c r="K127" s="51"/>
    </row>
    <row r="128" spans="1:11" s="1" customFormat="1" ht="18.75" hidden="1" customHeight="1" x14ac:dyDescent="0.25">
      <c r="A128" s="38">
        <v>1171100</v>
      </c>
      <c r="B128" s="68" t="s">
        <v>259</v>
      </c>
      <c r="C128" s="49" t="s">
        <v>105</v>
      </c>
      <c r="D128" s="89"/>
      <c r="E128" s="52"/>
      <c r="F128" s="89"/>
      <c r="G128" s="89"/>
      <c r="H128" s="89"/>
      <c r="I128" s="89"/>
      <c r="J128" s="89"/>
      <c r="K128" s="51"/>
    </row>
    <row r="129" spans="1:11" s="1" customFormat="1" ht="18.75" hidden="1" customHeight="1" x14ac:dyDescent="0.25">
      <c r="A129" s="38">
        <v>1171200</v>
      </c>
      <c r="B129" s="68" t="s">
        <v>260</v>
      </c>
      <c r="C129" s="49" t="s">
        <v>106</v>
      </c>
      <c r="D129" s="89"/>
      <c r="E129" s="52"/>
      <c r="F129" s="89"/>
      <c r="G129" s="89"/>
      <c r="H129" s="89"/>
      <c r="I129" s="89"/>
      <c r="J129" s="89"/>
      <c r="K129" s="51"/>
    </row>
    <row r="130" spans="1:11" s="1" customFormat="1" ht="39.75" customHeight="1" x14ac:dyDescent="0.25">
      <c r="A130" s="38">
        <v>1172000</v>
      </c>
      <c r="B130" s="56" t="s">
        <v>261</v>
      </c>
      <c r="C130" s="43" t="s">
        <v>14</v>
      </c>
      <c r="D130" s="88">
        <f>D131+D132+D133+D134</f>
        <v>0</v>
      </c>
      <c r="E130" s="44">
        <f t="shared" ref="E130:J130" si="25">E131+E132+E133+E134</f>
        <v>0</v>
      </c>
      <c r="F130" s="88">
        <f t="shared" si="25"/>
        <v>3869.7</v>
      </c>
      <c r="G130" s="88">
        <f t="shared" si="25"/>
        <v>758.2</v>
      </c>
      <c r="H130" s="88">
        <f t="shared" si="25"/>
        <v>1825.7</v>
      </c>
      <c r="I130" s="88">
        <f t="shared" si="25"/>
        <v>2751.8</v>
      </c>
      <c r="J130" s="88">
        <f t="shared" si="25"/>
        <v>3869.7</v>
      </c>
      <c r="K130" s="51"/>
    </row>
    <row r="131" spans="1:11" s="1" customFormat="1" ht="18.75" hidden="1" customHeight="1" x14ac:dyDescent="0.25">
      <c r="A131" s="38">
        <v>1172100</v>
      </c>
      <c r="B131" s="48" t="s">
        <v>262</v>
      </c>
      <c r="C131" s="49" t="s">
        <v>107</v>
      </c>
      <c r="D131" s="52"/>
      <c r="E131" s="52"/>
      <c r="F131" s="52"/>
      <c r="G131" s="52"/>
      <c r="H131" s="52"/>
      <c r="I131" s="52"/>
      <c r="J131" s="52"/>
      <c r="K131" s="51"/>
    </row>
    <row r="132" spans="1:11" s="1" customFormat="1" ht="18.75" hidden="1" customHeight="1" x14ac:dyDescent="0.25">
      <c r="A132" s="38">
        <v>1172200</v>
      </c>
      <c r="B132" s="48" t="s">
        <v>263</v>
      </c>
      <c r="C132" s="58">
        <v>482200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customHeight="1" x14ac:dyDescent="0.25">
      <c r="A133" s="38">
        <v>1172300</v>
      </c>
      <c r="B133" s="68" t="s">
        <v>264</v>
      </c>
      <c r="C133" s="49" t="s">
        <v>51</v>
      </c>
      <c r="D133" s="52"/>
      <c r="E133" s="52"/>
      <c r="F133" s="50">
        <v>3869.7</v>
      </c>
      <c r="G133" s="52">
        <v>758.2</v>
      </c>
      <c r="H133" s="52">
        <v>1825.7</v>
      </c>
      <c r="I133" s="52">
        <v>2751.8</v>
      </c>
      <c r="J133" s="52">
        <f>+F133</f>
        <v>3869.7</v>
      </c>
      <c r="K133" s="51"/>
    </row>
    <row r="134" spans="1:11" s="1" customFormat="1" ht="30" hidden="1" customHeight="1" x14ac:dyDescent="0.25">
      <c r="A134" s="38">
        <v>1172400</v>
      </c>
      <c r="B134" s="68" t="s">
        <v>265</v>
      </c>
      <c r="C134" s="49" t="s">
        <v>108</v>
      </c>
      <c r="D134" s="52"/>
      <c r="E134" s="52"/>
      <c r="F134" s="52"/>
      <c r="G134" s="52"/>
      <c r="H134" s="52"/>
      <c r="I134" s="52"/>
      <c r="J134" s="52"/>
      <c r="K134" s="51"/>
    </row>
    <row r="135" spans="1:11" s="1" customFormat="1" ht="18.75" hidden="1" customHeight="1" x14ac:dyDescent="0.25">
      <c r="A135" s="38">
        <v>1173000</v>
      </c>
      <c r="B135" s="56" t="s">
        <v>266</v>
      </c>
      <c r="C135" s="43" t="s">
        <v>14</v>
      </c>
      <c r="D135" s="44">
        <f>D136</f>
        <v>0</v>
      </c>
      <c r="E135" s="44">
        <f t="shared" ref="E135:J135" si="26">E136</f>
        <v>0</v>
      </c>
      <c r="F135" s="44">
        <f t="shared" si="26"/>
        <v>0</v>
      </c>
      <c r="G135" s="44">
        <f t="shared" si="26"/>
        <v>0</v>
      </c>
      <c r="H135" s="44">
        <f t="shared" si="26"/>
        <v>0</v>
      </c>
      <c r="I135" s="44">
        <f t="shared" si="26"/>
        <v>0</v>
      </c>
      <c r="J135" s="44">
        <f t="shared" si="26"/>
        <v>0</v>
      </c>
      <c r="K135" s="51"/>
    </row>
    <row r="136" spans="1:11" s="1" customFormat="1" ht="18.75" hidden="1" customHeight="1" x14ac:dyDescent="0.25">
      <c r="A136" s="38">
        <v>1173100</v>
      </c>
      <c r="B136" s="48" t="s">
        <v>267</v>
      </c>
      <c r="C136" s="49" t="s">
        <v>52</v>
      </c>
      <c r="D136" s="52"/>
      <c r="E136" s="52"/>
      <c r="F136" s="52"/>
      <c r="G136" s="52"/>
      <c r="H136" s="52"/>
      <c r="I136" s="52"/>
      <c r="J136" s="52"/>
      <c r="K136" s="51"/>
    </row>
    <row r="137" spans="1:11" s="1" customFormat="1" ht="18.75" hidden="1" customHeight="1" x14ac:dyDescent="0.25">
      <c r="A137" s="38">
        <v>1174000</v>
      </c>
      <c r="B137" s="56" t="s">
        <v>268</v>
      </c>
      <c r="C137" s="43" t="s">
        <v>14</v>
      </c>
      <c r="D137" s="44">
        <f>D138+D139</f>
        <v>0</v>
      </c>
      <c r="E137" s="44">
        <f t="shared" ref="E137:J137" si="27">E138+E139</f>
        <v>0</v>
      </c>
      <c r="F137" s="44">
        <f t="shared" si="27"/>
        <v>0</v>
      </c>
      <c r="G137" s="44">
        <f t="shared" si="27"/>
        <v>0</v>
      </c>
      <c r="H137" s="44">
        <f t="shared" si="27"/>
        <v>0</v>
      </c>
      <c r="I137" s="44">
        <f t="shared" si="27"/>
        <v>0</v>
      </c>
      <c r="J137" s="44">
        <f t="shared" si="27"/>
        <v>0</v>
      </c>
      <c r="K137" s="51"/>
    </row>
    <row r="138" spans="1:11" s="1" customFormat="1" ht="18.75" hidden="1" customHeight="1" x14ac:dyDescent="0.25">
      <c r="A138" s="38">
        <v>1174100</v>
      </c>
      <c r="B138" s="48" t="s">
        <v>269</v>
      </c>
      <c r="C138" s="49" t="s">
        <v>109</v>
      </c>
      <c r="D138" s="52"/>
      <c r="E138" s="52"/>
      <c r="F138" s="52"/>
      <c r="G138" s="52"/>
      <c r="H138" s="52"/>
      <c r="I138" s="52"/>
      <c r="J138" s="52"/>
      <c r="K138" s="51"/>
    </row>
    <row r="139" spans="1:11" s="1" customFormat="1" ht="18.75" hidden="1" customHeight="1" x14ac:dyDescent="0.25">
      <c r="A139" s="38">
        <v>1174200</v>
      </c>
      <c r="B139" s="68" t="s">
        <v>270</v>
      </c>
      <c r="C139" s="49" t="s">
        <v>110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1175000</v>
      </c>
      <c r="B140" s="56" t="s">
        <v>271</v>
      </c>
      <c r="C140" s="43" t="s">
        <v>14</v>
      </c>
      <c r="D140" s="44">
        <f>D141</f>
        <v>0</v>
      </c>
      <c r="E140" s="44">
        <f t="shared" ref="E140:J140" si="28">E141</f>
        <v>0</v>
      </c>
      <c r="F140" s="44">
        <f t="shared" si="28"/>
        <v>0</v>
      </c>
      <c r="G140" s="44">
        <f t="shared" si="28"/>
        <v>0</v>
      </c>
      <c r="H140" s="44">
        <f t="shared" si="28"/>
        <v>0</v>
      </c>
      <c r="I140" s="44">
        <f t="shared" si="28"/>
        <v>0</v>
      </c>
      <c r="J140" s="44">
        <f t="shared" si="28"/>
        <v>0</v>
      </c>
      <c r="K140" s="51"/>
    </row>
    <row r="141" spans="1:11" s="1" customFormat="1" ht="18.75" hidden="1" customHeight="1" x14ac:dyDescent="0.25">
      <c r="A141" s="38">
        <v>1175100</v>
      </c>
      <c r="B141" s="68" t="s">
        <v>272</v>
      </c>
      <c r="C141" s="49" t="s">
        <v>111</v>
      </c>
      <c r="D141" s="52"/>
      <c r="E141" s="52"/>
      <c r="F141" s="52"/>
      <c r="G141" s="52"/>
      <c r="H141" s="52"/>
      <c r="I141" s="52"/>
      <c r="J141" s="52"/>
      <c r="K141" s="51"/>
    </row>
    <row r="142" spans="1:11" s="1" customFormat="1" ht="18.75" hidden="1" customHeight="1" x14ac:dyDescent="0.25">
      <c r="A142" s="38">
        <v>1176000</v>
      </c>
      <c r="B142" s="56" t="s">
        <v>53</v>
      </c>
      <c r="C142" s="43" t="s">
        <v>14</v>
      </c>
      <c r="D142" s="44">
        <f>D143</f>
        <v>0</v>
      </c>
      <c r="E142" s="44">
        <f t="shared" ref="E142:J142" si="29">E143</f>
        <v>0</v>
      </c>
      <c r="F142" s="88">
        <f t="shared" si="29"/>
        <v>0</v>
      </c>
      <c r="G142" s="88">
        <f t="shared" si="29"/>
        <v>0</v>
      </c>
      <c r="H142" s="88">
        <f t="shared" si="29"/>
        <v>0</v>
      </c>
      <c r="I142" s="88">
        <f t="shared" si="29"/>
        <v>0</v>
      </c>
      <c r="J142" s="88">
        <f t="shared" si="29"/>
        <v>0</v>
      </c>
      <c r="K142" s="51"/>
    </row>
    <row r="143" spans="1:11" s="1" customFormat="1" ht="18.75" hidden="1" customHeight="1" x14ac:dyDescent="0.25">
      <c r="A143" s="38">
        <v>1176100</v>
      </c>
      <c r="B143" s="68" t="s">
        <v>273</v>
      </c>
      <c r="C143" s="49" t="s">
        <v>54</v>
      </c>
      <c r="D143" s="52"/>
      <c r="E143" s="52"/>
      <c r="F143" s="52"/>
      <c r="G143" s="52"/>
      <c r="H143" s="52"/>
      <c r="I143" s="52"/>
      <c r="J143" s="52"/>
      <c r="K143" s="51"/>
    </row>
    <row r="144" spans="1:11" s="1" customFormat="1" ht="18.75" hidden="1" customHeight="1" x14ac:dyDescent="0.25">
      <c r="A144" s="38">
        <v>1177000</v>
      </c>
      <c r="B144" s="56" t="s">
        <v>274</v>
      </c>
      <c r="C144" s="43" t="s">
        <v>14</v>
      </c>
      <c r="D144" s="44">
        <f>D145</f>
        <v>0</v>
      </c>
      <c r="E144" s="44">
        <f t="shared" ref="E144:J144" si="30">E145</f>
        <v>0</v>
      </c>
      <c r="F144" s="88">
        <f t="shared" si="30"/>
        <v>0</v>
      </c>
      <c r="G144" s="88">
        <f t="shared" si="30"/>
        <v>0</v>
      </c>
      <c r="H144" s="88">
        <f t="shared" si="30"/>
        <v>0</v>
      </c>
      <c r="I144" s="88">
        <f t="shared" si="30"/>
        <v>0</v>
      </c>
      <c r="J144" s="88">
        <f t="shared" si="30"/>
        <v>0</v>
      </c>
      <c r="K144" s="51"/>
    </row>
    <row r="145" spans="1:11" s="1" customFormat="1" ht="18.75" hidden="1" customHeight="1" x14ac:dyDescent="0.25">
      <c r="A145" s="38">
        <v>1177100</v>
      </c>
      <c r="B145" s="68" t="s">
        <v>275</v>
      </c>
      <c r="C145" s="49" t="s">
        <v>112</v>
      </c>
      <c r="D145" s="52"/>
      <c r="E145" s="52"/>
      <c r="F145" s="52"/>
      <c r="G145" s="52"/>
      <c r="H145" s="52"/>
      <c r="I145" s="52"/>
      <c r="J145" s="52"/>
      <c r="K145" s="51"/>
    </row>
    <row r="146" spans="1:11" s="1" customFormat="1" ht="24.75" hidden="1" customHeight="1" x14ac:dyDescent="0.25">
      <c r="A146" s="84" t="s">
        <v>55</v>
      </c>
      <c r="B146" s="68" t="s">
        <v>276</v>
      </c>
      <c r="C146" s="43" t="s">
        <v>14</v>
      </c>
      <c r="D146" s="69">
        <f>D147+D158+D163+D165</f>
        <v>0</v>
      </c>
      <c r="E146" s="69">
        <f t="shared" ref="E146:J146" si="31">E147+E158+E163+E165</f>
        <v>0</v>
      </c>
      <c r="F146" s="90">
        <f t="shared" si="31"/>
        <v>0</v>
      </c>
      <c r="G146" s="90">
        <f t="shared" si="31"/>
        <v>0</v>
      </c>
      <c r="H146" s="90">
        <f t="shared" si="31"/>
        <v>0</v>
      </c>
      <c r="I146" s="90">
        <f t="shared" si="31"/>
        <v>0</v>
      </c>
      <c r="J146" s="90">
        <f t="shared" si="31"/>
        <v>0</v>
      </c>
      <c r="K146" s="51"/>
    </row>
    <row r="147" spans="1:11" s="1" customFormat="1" ht="24.75" hidden="1" customHeight="1" x14ac:dyDescent="0.25">
      <c r="A147" s="84" t="s">
        <v>56</v>
      </c>
      <c r="B147" s="68" t="s">
        <v>277</v>
      </c>
      <c r="C147" s="43" t="s">
        <v>14</v>
      </c>
      <c r="D147" s="69">
        <f>D148+D149+D150+D151+D152+D153+D154+D155+D156+D157</f>
        <v>0</v>
      </c>
      <c r="E147" s="69">
        <f t="shared" ref="E147:J147" si="32">E148+E149+E150+E151+E152+E153+E154+E155+E156+E157</f>
        <v>0</v>
      </c>
      <c r="F147" s="90">
        <f t="shared" si="32"/>
        <v>0</v>
      </c>
      <c r="G147" s="90">
        <f t="shared" si="32"/>
        <v>0</v>
      </c>
      <c r="H147" s="90">
        <f t="shared" si="32"/>
        <v>0</v>
      </c>
      <c r="I147" s="90">
        <f t="shared" si="32"/>
        <v>0</v>
      </c>
      <c r="J147" s="90">
        <f t="shared" si="32"/>
        <v>0</v>
      </c>
      <c r="K147" s="51"/>
    </row>
    <row r="148" spans="1:11" s="1" customFormat="1" ht="24.75" hidden="1" customHeight="1" x14ac:dyDescent="0.25">
      <c r="A148" s="84" t="s">
        <v>57</v>
      </c>
      <c r="B148" s="68" t="s">
        <v>278</v>
      </c>
      <c r="C148" s="49" t="s">
        <v>58</v>
      </c>
      <c r="D148" s="52"/>
      <c r="E148" s="70"/>
      <c r="F148" s="52"/>
      <c r="G148" s="70"/>
      <c r="H148" s="52"/>
      <c r="I148" s="70"/>
      <c r="J148" s="52"/>
      <c r="K148" s="51"/>
    </row>
    <row r="149" spans="1:11" s="1" customFormat="1" ht="24.75" hidden="1" customHeight="1" x14ac:dyDescent="0.25">
      <c r="A149" s="84" t="s">
        <v>113</v>
      </c>
      <c r="B149" s="68" t="s">
        <v>279</v>
      </c>
      <c r="C149" s="49" t="s">
        <v>114</v>
      </c>
      <c r="D149" s="52"/>
      <c r="E149" s="70"/>
      <c r="F149" s="52"/>
      <c r="G149" s="70"/>
      <c r="H149" s="52"/>
      <c r="I149" s="70"/>
      <c r="J149" s="52"/>
      <c r="K149" s="51"/>
    </row>
    <row r="150" spans="1:11" s="1" customFormat="1" ht="28.5" hidden="1" x14ac:dyDescent="0.25">
      <c r="A150" s="84" t="s">
        <v>115</v>
      </c>
      <c r="B150" s="68" t="s">
        <v>280</v>
      </c>
      <c r="C150" s="49" t="s">
        <v>116</v>
      </c>
      <c r="D150" s="70"/>
      <c r="E150" s="70"/>
      <c r="F150" s="70"/>
      <c r="G150" s="70"/>
      <c r="H150" s="70"/>
      <c r="I150" s="70"/>
      <c r="J150" s="70"/>
      <c r="K150" s="51"/>
    </row>
    <row r="151" spans="1:11" s="1" customFormat="1" ht="24.75" hidden="1" customHeight="1" x14ac:dyDescent="0.25">
      <c r="A151" s="84" t="s">
        <v>59</v>
      </c>
      <c r="B151" s="68" t="s">
        <v>281</v>
      </c>
      <c r="C151" s="49" t="s">
        <v>60</v>
      </c>
      <c r="D151" s="52"/>
      <c r="E151" s="70"/>
      <c r="F151" s="52"/>
      <c r="G151" s="52"/>
      <c r="H151" s="52"/>
      <c r="I151" s="52"/>
      <c r="J151" s="52"/>
      <c r="K151" s="51"/>
    </row>
    <row r="152" spans="1:11" s="1" customFormat="1" ht="24.75" hidden="1" customHeight="1" x14ac:dyDescent="0.25">
      <c r="A152" s="84" t="s">
        <v>61</v>
      </c>
      <c r="B152" s="68" t="s">
        <v>282</v>
      </c>
      <c r="C152" s="49" t="s">
        <v>62</v>
      </c>
      <c r="D152" s="70"/>
      <c r="E152" s="70"/>
      <c r="F152" s="70"/>
      <c r="G152" s="70"/>
      <c r="H152" s="70"/>
      <c r="I152" s="70"/>
      <c r="J152" s="70"/>
      <c r="K152" s="51"/>
    </row>
    <row r="153" spans="1:11" s="1" customFormat="1" ht="24.75" hidden="1" customHeight="1" x14ac:dyDescent="0.25">
      <c r="A153" s="84" t="s">
        <v>63</v>
      </c>
      <c r="B153" s="68" t="s">
        <v>283</v>
      </c>
      <c r="C153" s="49" t="s">
        <v>64</v>
      </c>
      <c r="D153" s="70"/>
      <c r="E153" s="70"/>
      <c r="F153" s="70"/>
      <c r="G153" s="52"/>
      <c r="H153" s="70"/>
      <c r="I153" s="70"/>
      <c r="J153" s="70"/>
      <c r="K153" s="51"/>
    </row>
    <row r="154" spans="1:11" s="1" customFormat="1" ht="24.75" hidden="1" customHeight="1" x14ac:dyDescent="0.25">
      <c r="A154" s="84" t="s">
        <v>117</v>
      </c>
      <c r="B154" s="68" t="s">
        <v>284</v>
      </c>
      <c r="C154" s="49" t="s">
        <v>118</v>
      </c>
      <c r="D154" s="52"/>
      <c r="E154" s="70"/>
      <c r="F154" s="52"/>
      <c r="G154" s="70"/>
      <c r="H154" s="52"/>
      <c r="I154" s="70"/>
      <c r="J154" s="52"/>
      <c r="K154" s="51"/>
    </row>
    <row r="155" spans="1:11" s="1" customFormat="1" ht="24.75" hidden="1" customHeight="1" x14ac:dyDescent="0.25">
      <c r="A155" s="84" t="s">
        <v>65</v>
      </c>
      <c r="B155" s="68" t="s">
        <v>285</v>
      </c>
      <c r="C155" s="49" t="s">
        <v>66</v>
      </c>
      <c r="D155" s="70"/>
      <c r="E155" s="70"/>
      <c r="F155" s="70"/>
      <c r="G155" s="70"/>
      <c r="H155" s="70"/>
      <c r="I155" s="70"/>
      <c r="J155" s="70"/>
      <c r="K155" s="51"/>
    </row>
    <row r="156" spans="1:11" s="1" customFormat="1" ht="24.75" hidden="1" customHeight="1" x14ac:dyDescent="0.25">
      <c r="A156" s="65" t="s">
        <v>119</v>
      </c>
      <c r="B156" s="87" t="s">
        <v>286</v>
      </c>
      <c r="C156" s="58" t="s">
        <v>120</v>
      </c>
      <c r="D156" s="52"/>
      <c r="E156" s="70"/>
      <c r="F156" s="52"/>
      <c r="G156" s="70"/>
      <c r="H156" s="52"/>
      <c r="I156" s="70"/>
      <c r="J156" s="52"/>
      <c r="K156" s="51"/>
    </row>
    <row r="157" spans="1:11" s="1" customFormat="1" ht="24.75" hidden="1" customHeight="1" x14ac:dyDescent="0.25">
      <c r="A157" s="65" t="s">
        <v>121</v>
      </c>
      <c r="B157" s="87" t="s">
        <v>287</v>
      </c>
      <c r="C157" s="58" t="s">
        <v>122</v>
      </c>
      <c r="D157" s="70"/>
      <c r="E157" s="70"/>
      <c r="F157" s="70"/>
      <c r="G157" s="70"/>
      <c r="H157" s="70"/>
      <c r="I157" s="70"/>
      <c r="J157" s="70"/>
      <c r="K157" s="51"/>
    </row>
    <row r="158" spans="1:11" s="1" customFormat="1" ht="24.75" hidden="1" customHeight="1" x14ac:dyDescent="0.25">
      <c r="A158" s="84" t="s">
        <v>123</v>
      </c>
      <c r="B158" s="66" t="s">
        <v>288</v>
      </c>
      <c r="C158" s="67" t="s">
        <v>14</v>
      </c>
      <c r="D158" s="44">
        <f>D159+D160+D161+D162</f>
        <v>0</v>
      </c>
      <c r="E158" s="44">
        <f t="shared" ref="E158:J158" si="33">E159+E160+E161+E162</f>
        <v>0</v>
      </c>
      <c r="F158" s="44">
        <f t="shared" si="33"/>
        <v>0</v>
      </c>
      <c r="G158" s="44">
        <f t="shared" si="33"/>
        <v>0</v>
      </c>
      <c r="H158" s="44">
        <f t="shared" si="33"/>
        <v>0</v>
      </c>
      <c r="I158" s="44">
        <f t="shared" si="33"/>
        <v>0</v>
      </c>
      <c r="J158" s="44">
        <f t="shared" si="33"/>
        <v>0</v>
      </c>
      <c r="K158" s="51"/>
    </row>
    <row r="159" spans="1:11" ht="24.75" hidden="1" customHeight="1" x14ac:dyDescent="0.25">
      <c r="A159" s="84" t="s">
        <v>124</v>
      </c>
      <c r="B159" s="48" t="s">
        <v>289</v>
      </c>
      <c r="C159" s="49" t="s">
        <v>125</v>
      </c>
      <c r="D159" s="70"/>
      <c r="E159" s="70"/>
      <c r="F159" s="70"/>
      <c r="G159" s="70"/>
      <c r="H159" s="70"/>
      <c r="I159" s="70"/>
      <c r="J159" s="70"/>
      <c r="K159" s="51"/>
    </row>
    <row r="160" spans="1:11" ht="24.75" hidden="1" customHeight="1" x14ac:dyDescent="0.25">
      <c r="A160" s="84" t="s">
        <v>126</v>
      </c>
      <c r="B160" s="48" t="s">
        <v>290</v>
      </c>
      <c r="C160" s="49" t="s">
        <v>127</v>
      </c>
      <c r="D160" s="52"/>
      <c r="E160" s="70"/>
      <c r="F160" s="52"/>
      <c r="G160" s="70"/>
      <c r="H160" s="52"/>
      <c r="I160" s="70"/>
      <c r="J160" s="52"/>
      <c r="K160" s="51"/>
    </row>
    <row r="161" spans="1:11" ht="28.5" hidden="1" x14ac:dyDescent="0.25">
      <c r="A161" s="84" t="s">
        <v>128</v>
      </c>
      <c r="B161" s="68" t="s">
        <v>291</v>
      </c>
      <c r="C161" s="49" t="s">
        <v>129</v>
      </c>
      <c r="D161" s="52"/>
      <c r="E161" s="70"/>
      <c r="F161" s="52"/>
      <c r="G161" s="70"/>
      <c r="H161" s="52"/>
      <c r="I161" s="70"/>
      <c r="J161" s="52"/>
      <c r="K161" s="51"/>
    </row>
    <row r="162" spans="1:11" ht="24.75" hidden="1" customHeight="1" x14ac:dyDescent="0.25">
      <c r="A162" s="84" t="s">
        <v>130</v>
      </c>
      <c r="B162" s="68" t="s">
        <v>292</v>
      </c>
      <c r="C162" s="49" t="s">
        <v>131</v>
      </c>
      <c r="D162" s="71"/>
      <c r="E162" s="70"/>
      <c r="F162" s="71"/>
      <c r="G162" s="70"/>
      <c r="H162" s="71"/>
      <c r="I162" s="70"/>
      <c r="J162" s="71"/>
      <c r="K162" s="51"/>
    </row>
    <row r="163" spans="1:11" ht="24.75" hidden="1" customHeight="1" x14ac:dyDescent="0.25">
      <c r="A163" s="84" t="s">
        <v>132</v>
      </c>
      <c r="B163" s="66" t="s">
        <v>293</v>
      </c>
      <c r="C163" s="67" t="s">
        <v>14</v>
      </c>
      <c r="D163" s="44">
        <f>D164</f>
        <v>0</v>
      </c>
      <c r="E163" s="44">
        <f t="shared" ref="E163:J163" si="34">E164</f>
        <v>0</v>
      </c>
      <c r="F163" s="44">
        <f t="shared" si="34"/>
        <v>0</v>
      </c>
      <c r="G163" s="44">
        <f t="shared" si="34"/>
        <v>0</v>
      </c>
      <c r="H163" s="44">
        <f t="shared" si="34"/>
        <v>0</v>
      </c>
      <c r="I163" s="44">
        <f t="shared" si="34"/>
        <v>0</v>
      </c>
      <c r="J163" s="44">
        <f t="shared" si="34"/>
        <v>0</v>
      </c>
      <c r="K163" s="51"/>
    </row>
    <row r="164" spans="1:11" ht="24.75" hidden="1" customHeight="1" x14ac:dyDescent="0.25">
      <c r="A164" s="84" t="s">
        <v>133</v>
      </c>
      <c r="B164" s="48" t="s">
        <v>294</v>
      </c>
      <c r="C164" s="49" t="s">
        <v>134</v>
      </c>
      <c r="D164" s="52"/>
      <c r="E164" s="70"/>
      <c r="F164" s="52"/>
      <c r="G164" s="70"/>
      <c r="H164" s="52"/>
      <c r="I164" s="70"/>
      <c r="J164" s="52"/>
      <c r="K164" s="51"/>
    </row>
    <row r="165" spans="1:11" ht="24.75" hidden="1" customHeight="1" x14ac:dyDescent="0.25">
      <c r="A165" s="85" t="s">
        <v>135</v>
      </c>
      <c r="B165" s="72" t="s">
        <v>295</v>
      </c>
      <c r="C165" s="67" t="s">
        <v>14</v>
      </c>
      <c r="D165" s="44">
        <f>D166+D167+D168+D169</f>
        <v>0</v>
      </c>
      <c r="E165" s="44">
        <f t="shared" ref="E165:J165" si="35">E166+E167+E168+E169</f>
        <v>0</v>
      </c>
      <c r="F165" s="44">
        <f t="shared" si="35"/>
        <v>0</v>
      </c>
      <c r="G165" s="44">
        <f t="shared" si="35"/>
        <v>0</v>
      </c>
      <c r="H165" s="44">
        <f t="shared" si="35"/>
        <v>0</v>
      </c>
      <c r="I165" s="44">
        <f t="shared" si="35"/>
        <v>0</v>
      </c>
      <c r="J165" s="44">
        <f t="shared" si="35"/>
        <v>0</v>
      </c>
      <c r="K165" s="51"/>
    </row>
    <row r="166" spans="1:11" ht="24.75" hidden="1" customHeight="1" x14ac:dyDescent="0.25">
      <c r="A166" s="84" t="s">
        <v>136</v>
      </c>
      <c r="B166" s="48" t="s">
        <v>296</v>
      </c>
      <c r="C166" s="49" t="s">
        <v>137</v>
      </c>
      <c r="D166" s="52"/>
      <c r="E166" s="70"/>
      <c r="F166" s="52"/>
      <c r="G166" s="70"/>
      <c r="H166" s="52"/>
      <c r="I166" s="70"/>
      <c r="J166" s="52"/>
      <c r="K166" s="51"/>
    </row>
    <row r="167" spans="1:11" ht="24.75" hidden="1" customHeight="1" x14ac:dyDescent="0.25">
      <c r="A167" s="84" t="s">
        <v>138</v>
      </c>
      <c r="B167" s="48" t="s">
        <v>297</v>
      </c>
      <c r="C167" s="49" t="s">
        <v>139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140</v>
      </c>
      <c r="B168" s="68" t="s">
        <v>298</v>
      </c>
      <c r="C168" s="49" t="s">
        <v>141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65">
        <v>1244000</v>
      </c>
      <c r="B169" s="73" t="s">
        <v>299</v>
      </c>
      <c r="C169" s="49" t="s">
        <v>142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customHeight="1" x14ac:dyDescent="0.25">
      <c r="A170" s="38">
        <v>1000000</v>
      </c>
      <c r="B170" s="74" t="s">
        <v>143</v>
      </c>
      <c r="C170" s="67" t="s">
        <v>14</v>
      </c>
      <c r="D170" s="88">
        <f t="shared" ref="D170:J170" si="36">D146+D29</f>
        <v>0</v>
      </c>
      <c r="E170" s="88">
        <f t="shared" si="36"/>
        <v>0</v>
      </c>
      <c r="F170" s="88">
        <f t="shared" si="36"/>
        <v>1582416.3999999997</v>
      </c>
      <c r="G170" s="88">
        <f t="shared" si="36"/>
        <v>311092.60000000003</v>
      </c>
      <c r="H170" s="88">
        <f t="shared" si="36"/>
        <v>752350.69999999984</v>
      </c>
      <c r="I170" s="88">
        <f t="shared" si="36"/>
        <v>1185140.8999999997</v>
      </c>
      <c r="J170" s="88">
        <f t="shared" si="36"/>
        <v>1582416.3999999997</v>
      </c>
      <c r="K170" s="51"/>
    </row>
    <row r="171" spans="1:11" ht="18" customHeight="1" x14ac:dyDescent="0.25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</row>
    <row r="172" spans="1:11" ht="13.5" customHeight="1" x14ac:dyDescent="0.25">
      <c r="A172" s="99" t="s">
        <v>319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</row>
    <row r="174" spans="1:11" ht="24.75" customHeight="1" x14ac:dyDescent="0.3">
      <c r="A174" s="128" t="s">
        <v>323</v>
      </c>
      <c r="B174" s="128"/>
      <c r="C174" s="126"/>
      <c r="D174" s="126"/>
      <c r="E174" s="126"/>
      <c r="F174" s="127" t="s">
        <v>320</v>
      </c>
      <c r="G174" s="127"/>
      <c r="H174" s="127"/>
      <c r="I174" s="75"/>
      <c r="J174" s="75"/>
    </row>
    <row r="175" spans="1:11" ht="16.5" x14ac:dyDescent="0.25">
      <c r="A175" s="82" t="s">
        <v>149</v>
      </c>
      <c r="B175" s="76"/>
      <c r="C175" s="124" t="s">
        <v>67</v>
      </c>
      <c r="D175" s="124"/>
      <c r="E175" s="124"/>
      <c r="F175" s="123" t="s">
        <v>68</v>
      </c>
      <c r="G175" s="123"/>
      <c r="H175" s="123"/>
      <c r="J175" s="76"/>
    </row>
    <row r="176" spans="1:11" ht="18.75" customHeight="1" x14ac:dyDescent="0.25">
      <c r="A176" s="86" t="s">
        <v>69</v>
      </c>
      <c r="B176" s="77"/>
      <c r="C176" s="86"/>
      <c r="D176" s="77"/>
      <c r="E176" s="77"/>
      <c r="F176" s="77"/>
      <c r="G176" s="77"/>
      <c r="H176" s="77"/>
      <c r="I176" s="77"/>
      <c r="J176" s="77"/>
    </row>
    <row r="177" spans="1:10" ht="29.25" customHeight="1" x14ac:dyDescent="0.3">
      <c r="A177" s="128" t="s">
        <v>301</v>
      </c>
      <c r="B177" s="128"/>
      <c r="C177" s="126"/>
      <c r="D177" s="126"/>
      <c r="E177" s="126"/>
      <c r="F177" s="127" t="s">
        <v>302</v>
      </c>
      <c r="G177" s="127"/>
      <c r="H177" s="127"/>
      <c r="I177" s="75"/>
      <c r="J177" s="75"/>
    </row>
    <row r="178" spans="1:10" ht="16.5" x14ac:dyDescent="0.25">
      <c r="A178" s="82" t="s">
        <v>150</v>
      </c>
      <c r="B178" s="78"/>
      <c r="C178" s="124" t="s">
        <v>67</v>
      </c>
      <c r="D178" s="124"/>
      <c r="E178" s="124"/>
      <c r="F178" s="123" t="s">
        <v>68</v>
      </c>
      <c r="G178" s="123"/>
      <c r="H178" s="123"/>
      <c r="J178" s="76"/>
    </row>
    <row r="179" spans="1:10" x14ac:dyDescent="0.25">
      <c r="A179" s="83"/>
      <c r="B179" s="79"/>
      <c r="D179" s="80"/>
      <c r="E179" s="80"/>
      <c r="F179" s="80"/>
      <c r="G179" s="80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</sheetData>
  <mergeCells count="41">
    <mergeCell ref="G24:J24"/>
    <mergeCell ref="D26:E26"/>
    <mergeCell ref="F178:H178"/>
    <mergeCell ref="F175:H175"/>
    <mergeCell ref="C178:E178"/>
    <mergeCell ref="A172:J172"/>
    <mergeCell ref="A173:J173"/>
    <mergeCell ref="C174:E174"/>
    <mergeCell ref="F174:H174"/>
    <mergeCell ref="C175:E175"/>
    <mergeCell ref="C177:E177"/>
    <mergeCell ref="F177:H177"/>
    <mergeCell ref="A174:B174"/>
    <mergeCell ref="A177:B177"/>
    <mergeCell ref="A171:J171"/>
    <mergeCell ref="F26:F27"/>
    <mergeCell ref="G26:J26"/>
    <mergeCell ref="A9:J9"/>
    <mergeCell ref="A12:J12"/>
    <mergeCell ref="A13:J13"/>
    <mergeCell ref="A14:J14"/>
    <mergeCell ref="A16:D16"/>
    <mergeCell ref="A17:D17"/>
    <mergeCell ref="G16:J16"/>
    <mergeCell ref="A18:B18"/>
    <mergeCell ref="A20:C20"/>
    <mergeCell ref="A24:C24"/>
    <mergeCell ref="A21:B21"/>
    <mergeCell ref="A23:B23"/>
    <mergeCell ref="A22:C22"/>
    <mergeCell ref="G22:J22"/>
    <mergeCell ref="A10:J10"/>
    <mergeCell ref="A11:J11"/>
    <mergeCell ref="H3:J3"/>
    <mergeCell ref="G18:J18"/>
    <mergeCell ref="G19:J19"/>
    <mergeCell ref="H1:J1"/>
    <mergeCell ref="H2:J2"/>
    <mergeCell ref="A4:J4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3"/>
  <sheetViews>
    <sheetView workbookViewId="0">
      <selection activeCell="B3" sqref="B3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1" ht="59.25" customHeight="1" x14ac:dyDescent="0.25">
      <c r="H1" s="103" t="s">
        <v>315</v>
      </c>
      <c r="I1" s="103"/>
      <c r="J1" s="103"/>
    </row>
    <row r="2" spans="1:11" ht="59.25" customHeight="1" x14ac:dyDescent="0.25">
      <c r="H2" s="103" t="s">
        <v>307</v>
      </c>
      <c r="I2" s="103"/>
      <c r="J2" s="103"/>
      <c r="K2" s="91"/>
    </row>
    <row r="3" spans="1:11" ht="94.5" customHeight="1" x14ac:dyDescent="0.25">
      <c r="H3" s="103" t="s">
        <v>147</v>
      </c>
      <c r="I3" s="103"/>
      <c r="J3" s="103"/>
    </row>
    <row r="4" spans="1:11" ht="10.5" customHeight="1" x14ac:dyDescent="0.25">
      <c r="H4" s="100"/>
      <c r="I4" s="100"/>
      <c r="J4" s="100"/>
    </row>
    <row r="5" spans="1:11" ht="20.25" x14ac:dyDescent="0.35">
      <c r="A5" s="104" t="s">
        <v>148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1" x14ac:dyDescent="0.25">
      <c r="B6" s="4"/>
      <c r="C6" s="5"/>
    </row>
    <row r="7" spans="1:11" ht="22.5" customHeight="1" x14ac:dyDescent="0.3">
      <c r="A7" s="105" t="s">
        <v>314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1" s="1" customFormat="1" ht="9.75" customHeight="1" x14ac:dyDescent="0.25">
      <c r="A8" s="106" t="s">
        <v>151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1" ht="14.25" customHeight="1" x14ac:dyDescent="0.25">
      <c r="B9" s="6"/>
      <c r="C9" s="96"/>
      <c r="D9" s="6"/>
      <c r="E9" s="6"/>
      <c r="F9" s="6"/>
      <c r="G9" s="6"/>
      <c r="H9" s="8"/>
    </row>
    <row r="10" spans="1:11" ht="25.5" customHeight="1" x14ac:dyDescent="0.3">
      <c r="A10" s="109" t="s">
        <v>308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1" ht="21" customHeight="1" x14ac:dyDescent="0.25">
      <c r="A11" s="119" t="s">
        <v>305</v>
      </c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1" ht="27" customHeight="1" x14ac:dyDescent="0.25">
      <c r="A12" s="99" t="s">
        <v>312</v>
      </c>
      <c r="B12" s="99"/>
      <c r="C12" s="99"/>
      <c r="D12" s="99"/>
      <c r="E12" s="99"/>
      <c r="F12" s="99"/>
      <c r="G12" s="99"/>
      <c r="H12" s="99"/>
      <c r="I12" s="99"/>
      <c r="J12" s="99"/>
    </row>
    <row r="13" spans="1:11" ht="24.75" customHeight="1" x14ac:dyDescent="0.45">
      <c r="A13" s="110" t="s">
        <v>152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1" s="9" customFormat="1" ht="18" customHeight="1" x14ac:dyDescent="0.3">
      <c r="A14" s="111" t="s">
        <v>153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1" s="10" customFormat="1" ht="16.5" customHeight="1" x14ac:dyDescent="0.25">
      <c r="A15" s="112" t="s">
        <v>306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1" s="10" customFormat="1" ht="27" customHeight="1" x14ac:dyDescent="0.3">
      <c r="A16" s="96"/>
      <c r="B16" s="94"/>
      <c r="C16" s="12"/>
      <c r="D16" s="94"/>
      <c r="E16" s="94"/>
      <c r="F16" s="94"/>
      <c r="G16" s="13"/>
      <c r="H16" s="13"/>
      <c r="I16" s="94"/>
      <c r="J16" s="94"/>
    </row>
    <row r="17" spans="1:10" s="15" customFormat="1" ht="30.75" customHeight="1" thickBot="1" x14ac:dyDescent="0.3">
      <c r="A17" s="113" t="s">
        <v>154</v>
      </c>
      <c r="B17" s="113"/>
      <c r="C17" s="113"/>
      <c r="D17" s="113"/>
      <c r="E17" s="14"/>
      <c r="G17" s="115" t="s">
        <v>161</v>
      </c>
      <c r="H17" s="115"/>
      <c r="I17" s="115"/>
      <c r="J17" s="115"/>
    </row>
    <row r="18" spans="1:10" s="17" customFormat="1" ht="15.75" customHeight="1" thickBot="1" x14ac:dyDescent="0.3">
      <c r="A18" s="114" t="s">
        <v>304</v>
      </c>
      <c r="B18" s="114"/>
      <c r="C18" s="114"/>
      <c r="D18" s="114"/>
      <c r="G18" s="92" t="s">
        <v>162</v>
      </c>
      <c r="H18" s="19" t="s">
        <v>0</v>
      </c>
      <c r="I18" s="20" t="s">
        <v>0</v>
      </c>
      <c r="J18" s="21" t="s">
        <v>1</v>
      </c>
    </row>
    <row r="19" spans="1:10" s="97" customFormat="1" ht="55.5" customHeight="1" thickBot="1" x14ac:dyDescent="0.3">
      <c r="A19" s="113" t="s">
        <v>156</v>
      </c>
      <c r="B19" s="113"/>
      <c r="C19" s="81"/>
      <c r="D19" s="10"/>
      <c r="G19" s="101" t="s">
        <v>163</v>
      </c>
      <c r="H19" s="101"/>
      <c r="I19" s="101"/>
      <c r="J19" s="101"/>
    </row>
    <row r="20" spans="1:10" s="97" customFormat="1" ht="12.75" customHeight="1" thickBot="1" x14ac:dyDescent="0.3">
      <c r="A20" s="81" t="s">
        <v>155</v>
      </c>
      <c r="C20" s="23"/>
      <c r="D20" s="24"/>
      <c r="E20" s="25"/>
      <c r="F20" s="25"/>
      <c r="G20" s="102"/>
      <c r="H20" s="102"/>
      <c r="I20" s="102"/>
      <c r="J20" s="102"/>
    </row>
    <row r="21" spans="1:10" s="17" customFormat="1" ht="15.75" customHeight="1" thickBot="1" x14ac:dyDescent="0.3">
      <c r="A21" s="114" t="s">
        <v>157</v>
      </c>
      <c r="B21" s="114"/>
      <c r="C21" s="114"/>
      <c r="G21" s="17" t="s">
        <v>166</v>
      </c>
      <c r="I21" s="26" t="s">
        <v>70</v>
      </c>
    </row>
    <row r="22" spans="1:10" s="17" customFormat="1" ht="12.75" customHeight="1" x14ac:dyDescent="0.25">
      <c r="A22" s="116" t="s">
        <v>158</v>
      </c>
      <c r="B22" s="116"/>
      <c r="C22" s="28"/>
      <c r="F22" s="27"/>
      <c r="G22" s="18" t="s">
        <v>167</v>
      </c>
    </row>
    <row r="23" spans="1:10" s="17" customFormat="1" ht="38.25" customHeight="1" thickBot="1" x14ac:dyDescent="0.3">
      <c r="A23" s="118" t="s">
        <v>303</v>
      </c>
      <c r="B23" s="118"/>
      <c r="C23" s="118"/>
      <c r="D23" s="95"/>
      <c r="E23" s="16"/>
      <c r="G23" s="114" t="s">
        <v>164</v>
      </c>
      <c r="H23" s="114"/>
      <c r="I23" s="114"/>
      <c r="J23" s="114"/>
    </row>
    <row r="24" spans="1:10" s="27" customFormat="1" ht="15.75" customHeight="1" thickBot="1" x14ac:dyDescent="0.35">
      <c r="A24" s="117" t="s">
        <v>159</v>
      </c>
      <c r="B24" s="117"/>
      <c r="C24" s="28"/>
      <c r="D24" s="30" t="s">
        <v>71</v>
      </c>
      <c r="E24" s="18"/>
      <c r="H24" s="31" t="s">
        <v>2</v>
      </c>
      <c r="I24" s="32" t="s">
        <v>3</v>
      </c>
      <c r="J24" s="33" t="s">
        <v>4</v>
      </c>
    </row>
    <row r="25" spans="1:10" s="27" customFormat="1" ht="16.5" customHeight="1" thickBot="1" x14ac:dyDescent="0.3">
      <c r="A25" s="114" t="s">
        <v>160</v>
      </c>
      <c r="B25" s="114"/>
      <c r="C25" s="114"/>
      <c r="E25" s="26" t="s">
        <v>2</v>
      </c>
      <c r="G25" s="120" t="s">
        <v>165</v>
      </c>
      <c r="H25" s="120"/>
      <c r="I25" s="120"/>
      <c r="J25" s="120"/>
    </row>
    <row r="26" spans="1:10" s="27" customFormat="1" ht="12.75" customHeight="1" x14ac:dyDescent="0.25">
      <c r="A26" s="81"/>
      <c r="B26" s="18"/>
      <c r="C26" s="34"/>
      <c r="E26" s="35"/>
      <c r="F26" s="17"/>
      <c r="G26" s="17"/>
    </row>
    <row r="27" spans="1:10" s="1" customFormat="1" ht="35.25" customHeight="1" x14ac:dyDescent="0.25">
      <c r="A27" s="65" t="s">
        <v>168</v>
      </c>
      <c r="B27" s="93" t="s">
        <v>169</v>
      </c>
      <c r="C27" s="93"/>
      <c r="D27" s="121" t="s">
        <v>170</v>
      </c>
      <c r="E27" s="122"/>
      <c r="F27" s="107" t="s">
        <v>172</v>
      </c>
      <c r="G27" s="107" t="s">
        <v>173</v>
      </c>
      <c r="H27" s="108"/>
      <c r="I27" s="108"/>
      <c r="J27" s="108"/>
    </row>
    <row r="28" spans="1:10" s="10" customFormat="1" ht="67.5" customHeight="1" x14ac:dyDescent="0.25">
      <c r="A28" s="65"/>
      <c r="B28" s="93" t="s">
        <v>144</v>
      </c>
      <c r="C28" s="37" t="s">
        <v>72</v>
      </c>
      <c r="D28" s="93" t="s">
        <v>5</v>
      </c>
      <c r="E28" s="93" t="s">
        <v>171</v>
      </c>
      <c r="F28" s="108"/>
      <c r="G28" s="93" t="s">
        <v>6</v>
      </c>
      <c r="H28" s="93" t="s">
        <v>7</v>
      </c>
      <c r="I28" s="93" t="s">
        <v>8</v>
      </c>
      <c r="J28" s="93" t="s">
        <v>9</v>
      </c>
    </row>
    <row r="29" spans="1:10" s="41" customFormat="1" ht="21.75" customHeight="1" x14ac:dyDescent="0.25">
      <c r="A29" s="38" t="s">
        <v>10</v>
      </c>
      <c r="B29" s="93" t="s">
        <v>11</v>
      </c>
      <c r="C29" s="37" t="s">
        <v>12</v>
      </c>
      <c r="D29" s="39" t="s">
        <v>2</v>
      </c>
      <c r="E29" s="39" t="s">
        <v>13</v>
      </c>
      <c r="F29" s="39" t="s">
        <v>73</v>
      </c>
      <c r="G29" s="40">
        <v>4</v>
      </c>
      <c r="H29" s="40">
        <v>5</v>
      </c>
      <c r="I29" s="40">
        <v>6</v>
      </c>
      <c r="J29" s="40">
        <v>7</v>
      </c>
    </row>
    <row r="30" spans="1:10" s="95" customFormat="1" ht="24.75" customHeight="1" x14ac:dyDescent="0.25">
      <c r="A30" s="38">
        <v>1100000</v>
      </c>
      <c r="B30" s="42" t="s">
        <v>174</v>
      </c>
      <c r="C30" s="43" t="s">
        <v>14</v>
      </c>
      <c r="D30" s="88">
        <f t="shared" ref="D30:J30" si="0">D31+D40+D76+D85+D90+D113+D127</f>
        <v>1299341.3</v>
      </c>
      <c r="E30" s="88">
        <f t="shared" si="0"/>
        <v>-34999.300000000003</v>
      </c>
      <c r="F30" s="88">
        <f t="shared" si="0"/>
        <v>1264342</v>
      </c>
      <c r="G30" s="88">
        <f t="shared" si="0"/>
        <v>206495.7</v>
      </c>
      <c r="H30" s="88">
        <f t="shared" si="0"/>
        <v>489738.69999999995</v>
      </c>
      <c r="I30" s="88">
        <f>I31+I40+I76+I85+I90+I113+I127</f>
        <v>788206.6</v>
      </c>
      <c r="J30" s="88">
        <f t="shared" si="0"/>
        <v>1264342</v>
      </c>
    </row>
    <row r="31" spans="1:10" s="10" customFormat="1" ht="71.25" x14ac:dyDescent="0.25">
      <c r="A31" s="38">
        <v>1110000</v>
      </c>
      <c r="B31" s="46" t="s">
        <v>175</v>
      </c>
      <c r="C31" s="43" t="s">
        <v>14</v>
      </c>
      <c r="D31" s="88">
        <f t="shared" ref="D31:J31" si="1">D32</f>
        <v>750812.5</v>
      </c>
      <c r="E31" s="88">
        <f t="shared" si="1"/>
        <v>0</v>
      </c>
      <c r="F31" s="88">
        <f t="shared" si="1"/>
        <v>750812.5</v>
      </c>
      <c r="G31" s="88">
        <f t="shared" si="1"/>
        <v>134882.20000000001</v>
      </c>
      <c r="H31" s="88">
        <f t="shared" si="1"/>
        <v>308503</v>
      </c>
      <c r="I31" s="88">
        <f t="shared" si="1"/>
        <v>481212.89999999997</v>
      </c>
      <c r="J31" s="88">
        <f t="shared" si="1"/>
        <v>750812.5</v>
      </c>
    </row>
    <row r="32" spans="1:10" s="10" customFormat="1" ht="19.5" customHeight="1" x14ac:dyDescent="0.25">
      <c r="A32" s="38">
        <v>1110000</v>
      </c>
      <c r="B32" s="47" t="s">
        <v>146</v>
      </c>
      <c r="C32" s="43" t="s">
        <v>14</v>
      </c>
      <c r="D32" s="88">
        <f>D33+D34+D35+D36+D37+D38+D39</f>
        <v>750812.5</v>
      </c>
      <c r="E32" s="88">
        <f t="shared" ref="E32:J32" si="2">E33+E34+E35+E36+E37+E38+E39</f>
        <v>0</v>
      </c>
      <c r="F32" s="88">
        <f t="shared" si="2"/>
        <v>750812.5</v>
      </c>
      <c r="G32" s="88">
        <f t="shared" si="2"/>
        <v>134882.20000000001</v>
      </c>
      <c r="H32" s="88">
        <f t="shared" si="2"/>
        <v>308503</v>
      </c>
      <c r="I32" s="88">
        <f t="shared" si="2"/>
        <v>481212.89999999997</v>
      </c>
      <c r="J32" s="88">
        <f t="shared" si="2"/>
        <v>750812.5</v>
      </c>
    </row>
    <row r="33" spans="1:11" s="10" customFormat="1" ht="17.25" customHeight="1" x14ac:dyDescent="0.25">
      <c r="A33" s="38">
        <v>1111000</v>
      </c>
      <c r="B33" s="48" t="s">
        <v>176</v>
      </c>
      <c r="C33" s="49" t="s">
        <v>74</v>
      </c>
      <c r="D33" s="50">
        <v>589841</v>
      </c>
      <c r="E33" s="50"/>
      <c r="F33" s="50">
        <f>+D33+E33</f>
        <v>589841</v>
      </c>
      <c r="G33" s="50">
        <f>95956.5-525</f>
        <v>95431.5</v>
      </c>
      <c r="H33" s="50">
        <f>239959.9-525</f>
        <v>239434.9</v>
      </c>
      <c r="I33" s="50">
        <f>383963.3-450-20700.5</f>
        <v>362812.8</v>
      </c>
      <c r="J33" s="50">
        <f>+F33</f>
        <v>589841</v>
      </c>
      <c r="K33" s="51"/>
    </row>
    <row r="34" spans="1:11" s="10" customFormat="1" ht="26.25" customHeight="1" x14ac:dyDescent="0.25">
      <c r="A34" s="38">
        <v>1112000</v>
      </c>
      <c r="B34" s="48" t="s">
        <v>177</v>
      </c>
      <c r="C34" s="49" t="s">
        <v>75</v>
      </c>
      <c r="D34" s="50">
        <v>121542.3</v>
      </c>
      <c r="E34" s="50"/>
      <c r="F34" s="50">
        <f t="shared" ref="F34:F35" si="3">+D34+E34</f>
        <v>121542.3</v>
      </c>
      <c r="G34" s="50">
        <v>19736.099999999999</v>
      </c>
      <c r="H34" s="50">
        <v>49353.5</v>
      </c>
      <c r="I34" s="50">
        <v>78970.899999999994</v>
      </c>
      <c r="J34" s="50">
        <f>+F34</f>
        <v>121542.3</v>
      </c>
      <c r="K34" s="51"/>
    </row>
    <row r="35" spans="1:11" s="10" customFormat="1" ht="29.25" customHeight="1" x14ac:dyDescent="0.25">
      <c r="A35" s="38">
        <v>1113000</v>
      </c>
      <c r="B35" s="48" t="s">
        <v>178</v>
      </c>
      <c r="C35" s="49" t="s">
        <v>15</v>
      </c>
      <c r="D35" s="50">
        <v>39429.199999999997</v>
      </c>
      <c r="E35" s="50"/>
      <c r="F35" s="50">
        <f t="shared" si="3"/>
        <v>39429.199999999997</v>
      </c>
      <c r="G35" s="50">
        <v>19714.599999999999</v>
      </c>
      <c r="H35" s="50">
        <v>19714.599999999999</v>
      </c>
      <c r="I35" s="50">
        <v>39429.199999999997</v>
      </c>
      <c r="J35" s="50">
        <f>+F35</f>
        <v>39429.199999999997</v>
      </c>
      <c r="K35" s="51"/>
    </row>
    <row r="36" spans="1:11" s="10" customFormat="1" ht="24.75" hidden="1" customHeight="1" x14ac:dyDescent="0.25">
      <c r="A36" s="38">
        <v>1114000</v>
      </c>
      <c r="B36" s="48" t="s">
        <v>76</v>
      </c>
      <c r="C36" s="49" t="s">
        <v>77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1115000</v>
      </c>
      <c r="B37" s="48" t="s">
        <v>78</v>
      </c>
      <c r="C37" s="49" t="s">
        <v>16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7.25" hidden="1" customHeight="1" x14ac:dyDescent="0.25">
      <c r="A38" s="38">
        <v>1116000</v>
      </c>
      <c r="B38" s="48" t="s">
        <v>79</v>
      </c>
      <c r="C38" s="49" t="s">
        <v>80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14.25" hidden="1" customHeight="1" x14ac:dyDescent="0.25">
      <c r="A39" s="38">
        <v>1117000</v>
      </c>
      <c r="B39" s="48" t="s">
        <v>81</v>
      </c>
      <c r="C39" s="49" t="s">
        <v>17</v>
      </c>
      <c r="D39" s="52"/>
      <c r="E39" s="52"/>
      <c r="F39" s="52"/>
      <c r="G39" s="52"/>
      <c r="H39" s="52"/>
      <c r="I39" s="52"/>
      <c r="J39" s="52"/>
      <c r="K39" s="51"/>
    </row>
    <row r="40" spans="1:11" s="10" customFormat="1" ht="33" x14ac:dyDescent="0.25">
      <c r="A40" s="38">
        <v>1120000</v>
      </c>
      <c r="B40" s="53" t="s">
        <v>179</v>
      </c>
      <c r="C40" s="43" t="s">
        <v>14</v>
      </c>
      <c r="D40" s="88">
        <f t="shared" ref="D40:J40" si="4">D41+D49+D53+D62+D64+D67</f>
        <v>509561.80000000005</v>
      </c>
      <c r="E40" s="88">
        <f t="shared" si="4"/>
        <v>-34999.300000000003</v>
      </c>
      <c r="F40" s="88">
        <f t="shared" si="4"/>
        <v>474562.5</v>
      </c>
      <c r="G40" s="88">
        <f t="shared" si="4"/>
        <v>64136.499999999993</v>
      </c>
      <c r="H40" s="88">
        <f t="shared" si="4"/>
        <v>163914.6</v>
      </c>
      <c r="I40" s="88">
        <f t="shared" si="4"/>
        <v>279961.09999999998</v>
      </c>
      <c r="J40" s="88">
        <f t="shared" si="4"/>
        <v>474562.5</v>
      </c>
      <c r="K40" s="51"/>
    </row>
    <row r="41" spans="1:11" s="10" customFormat="1" ht="18" customHeight="1" x14ac:dyDescent="0.25">
      <c r="A41" s="38">
        <v>1121000</v>
      </c>
      <c r="B41" s="54" t="s">
        <v>18</v>
      </c>
      <c r="C41" s="55" t="s">
        <v>14</v>
      </c>
      <c r="D41" s="88">
        <f t="shared" ref="D41:J41" si="5">D42+D43+D44+D45+D46+D47+D48</f>
        <v>69828.899999999994</v>
      </c>
      <c r="E41" s="88">
        <f t="shared" si="5"/>
        <v>-2678.5</v>
      </c>
      <c r="F41" s="88">
        <f t="shared" si="5"/>
        <v>67150.399999999994</v>
      </c>
      <c r="G41" s="88">
        <f t="shared" si="5"/>
        <v>21898.7</v>
      </c>
      <c r="H41" s="88">
        <f t="shared" si="5"/>
        <v>36916.800000000003</v>
      </c>
      <c r="I41" s="88">
        <f t="shared" si="5"/>
        <v>50302.2</v>
      </c>
      <c r="J41" s="88">
        <f t="shared" si="5"/>
        <v>67150.399999999994</v>
      </c>
      <c r="K41" s="51"/>
    </row>
    <row r="42" spans="1:11" s="10" customFormat="1" ht="27" hidden="1" x14ac:dyDescent="0.25">
      <c r="A42" s="38">
        <v>1121100</v>
      </c>
      <c r="B42" s="48" t="s">
        <v>184</v>
      </c>
      <c r="C42" s="49" t="s">
        <v>82</v>
      </c>
      <c r="D42" s="52"/>
      <c r="E42" s="52"/>
      <c r="F42" s="52"/>
      <c r="G42" s="52"/>
      <c r="H42" s="52"/>
      <c r="I42" s="52"/>
      <c r="J42" s="52"/>
      <c r="K42" s="51"/>
    </row>
    <row r="43" spans="1:11" s="10" customFormat="1" ht="24.75" customHeight="1" x14ac:dyDescent="0.25">
      <c r="A43" s="38">
        <v>1121200</v>
      </c>
      <c r="B43" s="56" t="s">
        <v>180</v>
      </c>
      <c r="C43" s="49" t="s">
        <v>19</v>
      </c>
      <c r="D43" s="52">
        <v>35822.199999999997</v>
      </c>
      <c r="E43" s="52"/>
      <c r="F43" s="50">
        <f t="shared" ref="F43:F46" si="6">+D43+E43</f>
        <v>35822.199999999997</v>
      </c>
      <c r="G43" s="52">
        <v>13730.5</v>
      </c>
      <c r="H43" s="52">
        <v>20284.7</v>
      </c>
      <c r="I43" s="52">
        <f>25403.6+139+1129.5+184.3</f>
        <v>26856.399999999998</v>
      </c>
      <c r="J43" s="52">
        <f>+F43</f>
        <v>35822.199999999997</v>
      </c>
      <c r="K43" s="51"/>
    </row>
    <row r="44" spans="1:11" s="10" customFormat="1" ht="24.75" customHeight="1" x14ac:dyDescent="0.25">
      <c r="A44" s="38">
        <v>1121300</v>
      </c>
      <c r="B44" s="48" t="s">
        <v>181</v>
      </c>
      <c r="C44" s="49" t="s">
        <v>20</v>
      </c>
      <c r="D44" s="52">
        <v>5919.9000000000005</v>
      </c>
      <c r="E44" s="52">
        <v>-2672.5</v>
      </c>
      <c r="F44" s="50">
        <f t="shared" si="6"/>
        <v>3247.4000000000005</v>
      </c>
      <c r="G44" s="52">
        <f>675.1+922.1</f>
        <v>1597.2</v>
      </c>
      <c r="H44" s="52">
        <f>1350.3+1962.1-65</f>
        <v>3247.3999999999996</v>
      </c>
      <c r="I44" s="50">
        <f>2025.4+2853.7+53-1684.7</f>
        <v>3247.4000000000005</v>
      </c>
      <c r="J44" s="52">
        <f>+F44</f>
        <v>3247.4000000000005</v>
      </c>
      <c r="K44" s="51"/>
    </row>
    <row r="45" spans="1:11" s="10" customFormat="1" ht="24.75" customHeight="1" x14ac:dyDescent="0.25">
      <c r="A45" s="38">
        <v>1121400</v>
      </c>
      <c r="B45" s="48" t="s">
        <v>182</v>
      </c>
      <c r="C45" s="49" t="s">
        <v>21</v>
      </c>
      <c r="D45" s="50">
        <v>26754.799999999999</v>
      </c>
      <c r="E45" s="50">
        <v>-6</v>
      </c>
      <c r="F45" s="50">
        <f t="shared" si="6"/>
        <v>26748.799999999999</v>
      </c>
      <c r="G45" s="50">
        <v>5451</v>
      </c>
      <c r="H45" s="50">
        <v>12264.7</v>
      </c>
      <c r="I45" s="50">
        <v>19078.400000000001</v>
      </c>
      <c r="J45" s="50">
        <f>+F45</f>
        <v>26748.799999999999</v>
      </c>
      <c r="K45" s="51"/>
    </row>
    <row r="46" spans="1:11" s="10" customFormat="1" ht="24.75" customHeight="1" x14ac:dyDescent="0.25">
      <c r="A46" s="38">
        <v>1121500</v>
      </c>
      <c r="B46" s="48" t="s">
        <v>183</v>
      </c>
      <c r="C46" s="49" t="s">
        <v>22</v>
      </c>
      <c r="D46" s="52">
        <v>1332</v>
      </c>
      <c r="E46" s="52"/>
      <c r="F46" s="50">
        <f t="shared" si="6"/>
        <v>1332</v>
      </c>
      <c r="G46" s="52">
        <v>1120</v>
      </c>
      <c r="H46" s="52">
        <v>1120</v>
      </c>
      <c r="I46" s="52">
        <v>1120</v>
      </c>
      <c r="J46" s="52">
        <f>+F46</f>
        <v>1332</v>
      </c>
      <c r="K46" s="51"/>
    </row>
    <row r="47" spans="1:11" s="10" customFormat="1" ht="24.75" hidden="1" customHeight="1" x14ac:dyDescent="0.25">
      <c r="A47" s="38">
        <v>1121600</v>
      </c>
      <c r="B47" s="48" t="s">
        <v>83</v>
      </c>
      <c r="C47" s="49" t="s">
        <v>23</v>
      </c>
      <c r="D47" s="52"/>
      <c r="E47" s="52"/>
      <c r="F47" s="52"/>
      <c r="G47" s="52"/>
      <c r="H47" s="52"/>
      <c r="I47" s="52"/>
      <c r="J47" s="52"/>
      <c r="K47" s="51"/>
    </row>
    <row r="48" spans="1:11" s="10" customFormat="1" ht="24.75" hidden="1" customHeight="1" x14ac:dyDescent="0.25">
      <c r="A48" s="38">
        <v>1121700</v>
      </c>
      <c r="B48" s="48" t="s">
        <v>84</v>
      </c>
      <c r="C48" s="49" t="s">
        <v>85</v>
      </c>
      <c r="D48" s="52"/>
      <c r="E48" s="52"/>
      <c r="F48" s="52"/>
      <c r="G48" s="52"/>
      <c r="H48" s="52"/>
      <c r="I48" s="52"/>
      <c r="J48" s="52"/>
      <c r="K48" s="51"/>
    </row>
    <row r="49" spans="1:11" s="10" customFormat="1" ht="30" customHeight="1" x14ac:dyDescent="0.25">
      <c r="A49" s="38">
        <v>1122000</v>
      </c>
      <c r="B49" s="54" t="s">
        <v>185</v>
      </c>
      <c r="C49" s="43" t="s">
        <v>14</v>
      </c>
      <c r="D49" s="88">
        <f>D50+D51+D52</f>
        <v>11551.5</v>
      </c>
      <c r="E49" s="88">
        <f t="shared" ref="E49:J49" si="7">E50+E51+E52</f>
        <v>0</v>
      </c>
      <c r="F49" s="88">
        <f>F50+F51+F52</f>
        <v>11551.5</v>
      </c>
      <c r="G49" s="88">
        <f t="shared" si="7"/>
        <v>3600.3</v>
      </c>
      <c r="H49" s="88">
        <f t="shared" si="7"/>
        <v>6288.2000000000007</v>
      </c>
      <c r="I49" s="88">
        <f t="shared" si="7"/>
        <v>9776.1</v>
      </c>
      <c r="J49" s="88">
        <f t="shared" si="7"/>
        <v>11551.5</v>
      </c>
      <c r="K49" s="51"/>
    </row>
    <row r="50" spans="1:11" s="10" customFormat="1" ht="24.75" customHeight="1" x14ac:dyDescent="0.25">
      <c r="A50" s="38">
        <v>1122100</v>
      </c>
      <c r="B50" s="48" t="s">
        <v>186</v>
      </c>
      <c r="C50" s="49" t="s">
        <v>24</v>
      </c>
      <c r="D50" s="50">
        <v>6551.5</v>
      </c>
      <c r="E50" s="50"/>
      <c r="F50" s="50">
        <f t="shared" ref="F50:F52" si="8">+D50+E50</f>
        <v>6551.5</v>
      </c>
      <c r="G50" s="50">
        <f>4350.3-2000</f>
        <v>2350.3000000000002</v>
      </c>
      <c r="H50" s="50">
        <f>9788.2-6000</f>
        <v>3788.2000000000007</v>
      </c>
      <c r="I50" s="50">
        <f>15226.1-9000-200</f>
        <v>6026.1</v>
      </c>
      <c r="J50" s="50">
        <f>+F50</f>
        <v>6551.5</v>
      </c>
      <c r="K50" s="51"/>
    </row>
    <row r="51" spans="1:11" s="10" customFormat="1" ht="24.75" customHeight="1" x14ac:dyDescent="0.25">
      <c r="A51" s="38">
        <v>1122200</v>
      </c>
      <c r="B51" s="48" t="s">
        <v>187</v>
      </c>
      <c r="C51" s="49" t="s">
        <v>25</v>
      </c>
      <c r="D51" s="52">
        <v>5000</v>
      </c>
      <c r="E51" s="52"/>
      <c r="F51" s="50">
        <f t="shared" si="8"/>
        <v>5000</v>
      </c>
      <c r="G51" s="52">
        <v>1250</v>
      </c>
      <c r="H51" s="52">
        <v>2500</v>
      </c>
      <c r="I51" s="52">
        <v>3750</v>
      </c>
      <c r="J51" s="52">
        <f t="shared" ref="J51:J52" si="9">+F51</f>
        <v>5000</v>
      </c>
      <c r="K51" s="51"/>
    </row>
    <row r="52" spans="1:11" s="10" customFormat="1" ht="24.75" customHeight="1" x14ac:dyDescent="0.25">
      <c r="A52" s="38">
        <v>1122300</v>
      </c>
      <c r="B52" s="48" t="s">
        <v>186</v>
      </c>
      <c r="C52" s="49" t="s">
        <v>26</v>
      </c>
      <c r="D52" s="52">
        <v>0</v>
      </c>
      <c r="E52" s="52"/>
      <c r="F52" s="50">
        <f t="shared" si="8"/>
        <v>0</v>
      </c>
      <c r="G52" s="52"/>
      <c r="H52" s="52"/>
      <c r="I52" s="52"/>
      <c r="J52" s="52">
        <f t="shared" si="9"/>
        <v>0</v>
      </c>
      <c r="K52" s="51"/>
    </row>
    <row r="53" spans="1:11" s="10" customFormat="1" ht="33" x14ac:dyDescent="0.25">
      <c r="A53" s="38">
        <v>1123000</v>
      </c>
      <c r="B53" s="54" t="s">
        <v>188</v>
      </c>
      <c r="C53" s="43" t="s">
        <v>14</v>
      </c>
      <c r="D53" s="88">
        <f>D54+D55+D56+D57+D58+D59+D60+D61</f>
        <v>106598.3</v>
      </c>
      <c r="E53" s="44">
        <f t="shared" ref="E53:J53" si="10">E54+E55+E56+E57+E58+E59+E60+E61</f>
        <v>-17485.7</v>
      </c>
      <c r="F53" s="88">
        <f>F54+F55+F56+F57+F58+F59+F60+F61</f>
        <v>89112.6</v>
      </c>
      <c r="G53" s="88">
        <f t="shared" si="10"/>
        <v>13576.7</v>
      </c>
      <c r="H53" s="88">
        <f t="shared" si="10"/>
        <v>46671.399999999994</v>
      </c>
      <c r="I53" s="88">
        <f t="shared" si="10"/>
        <v>65686.7</v>
      </c>
      <c r="J53" s="88">
        <f t="shared" si="10"/>
        <v>89112.6</v>
      </c>
      <c r="K53" s="51"/>
    </row>
    <row r="54" spans="1:11" s="10" customFormat="1" ht="24.75" customHeight="1" x14ac:dyDescent="0.25">
      <c r="A54" s="38">
        <v>1123100</v>
      </c>
      <c r="B54" s="48" t="s">
        <v>189</v>
      </c>
      <c r="C54" s="49" t="s">
        <v>27</v>
      </c>
      <c r="D54" s="52">
        <v>0</v>
      </c>
      <c r="E54" s="52"/>
      <c r="F54" s="50">
        <f t="shared" ref="F54:F61" si="11">+D54+E54</f>
        <v>0</v>
      </c>
      <c r="G54" s="52"/>
      <c r="H54" s="52"/>
      <c r="I54" s="52"/>
      <c r="J54" s="52">
        <f>+F54</f>
        <v>0</v>
      </c>
      <c r="K54" s="51"/>
    </row>
    <row r="55" spans="1:11" s="10" customFormat="1" ht="24.75" customHeight="1" x14ac:dyDescent="0.25">
      <c r="A55" s="38">
        <v>1123200</v>
      </c>
      <c r="B55" s="48" t="s">
        <v>190</v>
      </c>
      <c r="C55" s="49" t="s">
        <v>28</v>
      </c>
      <c r="D55" s="52">
        <v>38957.300000000003</v>
      </c>
      <c r="E55" s="52"/>
      <c r="F55" s="50">
        <f t="shared" si="11"/>
        <v>38957.300000000003</v>
      </c>
      <c r="G55" s="52">
        <f>10645-1074</f>
        <v>9571</v>
      </c>
      <c r="H55" s="52">
        <f>23951.3-2416.5-1247.2</f>
        <v>20287.599999999999</v>
      </c>
      <c r="I55" s="52">
        <f>37257.5-3759-1247.2-553</f>
        <v>31698.3</v>
      </c>
      <c r="J55" s="52">
        <f>+F55</f>
        <v>38957.300000000003</v>
      </c>
      <c r="K55" s="51"/>
    </row>
    <row r="56" spans="1:11" s="10" customFormat="1" ht="24.75" hidden="1" customHeight="1" x14ac:dyDescent="0.25">
      <c r="A56" s="38">
        <v>1123300</v>
      </c>
      <c r="B56" s="48" t="s">
        <v>191</v>
      </c>
      <c r="C56" s="49" t="s">
        <v>86</v>
      </c>
      <c r="D56" s="52">
        <v>0</v>
      </c>
      <c r="E56" s="52"/>
      <c r="F56" s="50">
        <f t="shared" si="11"/>
        <v>0</v>
      </c>
      <c r="G56" s="52"/>
      <c r="H56" s="52"/>
      <c r="I56" s="52"/>
      <c r="J56" s="52">
        <f t="shared" ref="J56:J61" si="12">+F56</f>
        <v>0</v>
      </c>
      <c r="K56" s="51"/>
    </row>
    <row r="57" spans="1:11" s="10" customFormat="1" ht="24.75" customHeight="1" x14ac:dyDescent="0.25">
      <c r="A57" s="38">
        <v>1123400</v>
      </c>
      <c r="B57" s="48" t="s">
        <v>192</v>
      </c>
      <c r="C57" s="49" t="s">
        <v>29</v>
      </c>
      <c r="D57" s="52">
        <v>14084.5</v>
      </c>
      <c r="E57" s="52">
        <v>-615.70000000000005</v>
      </c>
      <c r="F57" s="50">
        <f t="shared" si="11"/>
        <v>13468.8</v>
      </c>
      <c r="G57" s="52">
        <v>1380.7</v>
      </c>
      <c r="H57" s="52">
        <f>4832.3+278</f>
        <v>5110.3</v>
      </c>
      <c r="I57" s="52">
        <f>8283.9+278</f>
        <v>8561.9</v>
      </c>
      <c r="J57" s="52">
        <f t="shared" si="12"/>
        <v>13468.8</v>
      </c>
      <c r="K57" s="51"/>
    </row>
    <row r="58" spans="1:11" s="10" customFormat="1" ht="24.75" customHeight="1" x14ac:dyDescent="0.25">
      <c r="A58" s="38">
        <v>1123500</v>
      </c>
      <c r="B58" s="57" t="s">
        <v>193</v>
      </c>
      <c r="C58" s="58">
        <v>423500</v>
      </c>
      <c r="D58" s="52">
        <v>15000</v>
      </c>
      <c r="E58" s="52">
        <v>-5400</v>
      </c>
      <c r="F58" s="50">
        <f t="shared" si="11"/>
        <v>9600</v>
      </c>
      <c r="G58" s="52">
        <v>1500</v>
      </c>
      <c r="H58" s="52">
        <v>5250</v>
      </c>
      <c r="I58" s="52">
        <v>9000</v>
      </c>
      <c r="J58" s="52">
        <f t="shared" si="12"/>
        <v>9600</v>
      </c>
      <c r="K58" s="51"/>
    </row>
    <row r="59" spans="1:11" s="10" customFormat="1" ht="24.75" hidden="1" customHeight="1" x14ac:dyDescent="0.25">
      <c r="A59" s="38">
        <v>1123600</v>
      </c>
      <c r="B59" s="48" t="s">
        <v>194</v>
      </c>
      <c r="C59" s="49" t="s">
        <v>30</v>
      </c>
      <c r="D59" s="52">
        <v>0</v>
      </c>
      <c r="E59" s="52"/>
      <c r="F59" s="50">
        <f t="shared" si="11"/>
        <v>0</v>
      </c>
      <c r="G59" s="52"/>
      <c r="H59" s="52"/>
      <c r="I59" s="52"/>
      <c r="J59" s="52">
        <f t="shared" si="12"/>
        <v>0</v>
      </c>
      <c r="K59" s="51"/>
    </row>
    <row r="60" spans="1:11" s="10" customFormat="1" ht="24.75" customHeight="1" x14ac:dyDescent="0.25">
      <c r="A60" s="38">
        <v>1123700</v>
      </c>
      <c r="B60" s="48" t="s">
        <v>195</v>
      </c>
      <c r="C60" s="49" t="s">
        <v>31</v>
      </c>
      <c r="D60" s="52">
        <v>3986.5</v>
      </c>
      <c r="E60" s="52"/>
      <c r="F60" s="50">
        <f t="shared" si="11"/>
        <v>3986.5</v>
      </c>
      <c r="G60" s="52">
        <f>300+825</f>
        <v>1125</v>
      </c>
      <c r="H60" s="52">
        <f>675+825+283.5</f>
        <v>1783.5</v>
      </c>
      <c r="I60" s="52">
        <f>1050+450+283.5+403</f>
        <v>2186.5</v>
      </c>
      <c r="J60" s="52">
        <f t="shared" si="12"/>
        <v>3986.5</v>
      </c>
      <c r="K60" s="51"/>
    </row>
    <row r="61" spans="1:11" s="10" customFormat="1" ht="25.5" customHeight="1" x14ac:dyDescent="0.25">
      <c r="A61" s="38">
        <v>1123800</v>
      </c>
      <c r="B61" s="48" t="s">
        <v>196</v>
      </c>
      <c r="C61" s="49" t="s">
        <v>32</v>
      </c>
      <c r="D61" s="52">
        <v>34570</v>
      </c>
      <c r="E61" s="52">
        <v>-11470</v>
      </c>
      <c r="F61" s="50">
        <f t="shared" si="11"/>
        <v>23100</v>
      </c>
      <c r="G61" s="52">
        <v>0</v>
      </c>
      <c r="H61" s="52">
        <f>75431.8-41211.8-19980</f>
        <v>14240</v>
      </c>
      <c r="I61" s="52">
        <f>132883.1-98663.1-19980</f>
        <v>14240</v>
      </c>
      <c r="J61" s="52">
        <f t="shared" si="12"/>
        <v>23100</v>
      </c>
      <c r="K61" s="51"/>
    </row>
    <row r="62" spans="1:11" s="10" customFormat="1" ht="31.5" customHeight="1" x14ac:dyDescent="0.25">
      <c r="A62" s="38">
        <v>1124000</v>
      </c>
      <c r="B62" s="54" t="s">
        <v>197</v>
      </c>
      <c r="C62" s="43" t="s">
        <v>14</v>
      </c>
      <c r="D62" s="88">
        <f>D63</f>
        <v>12976.6</v>
      </c>
      <c r="E62" s="44">
        <f t="shared" ref="E62:J62" si="13">E63</f>
        <v>0</v>
      </c>
      <c r="F62" s="88">
        <f t="shared" si="13"/>
        <v>12976.6</v>
      </c>
      <c r="G62" s="88">
        <f t="shared" si="13"/>
        <v>1167.5</v>
      </c>
      <c r="H62" s="88">
        <f t="shared" si="13"/>
        <v>4086.1</v>
      </c>
      <c r="I62" s="88">
        <f t="shared" si="13"/>
        <v>7154.8</v>
      </c>
      <c r="J62" s="88">
        <f t="shared" si="13"/>
        <v>12976.6</v>
      </c>
      <c r="K62" s="51"/>
    </row>
    <row r="63" spans="1:11" s="10" customFormat="1" ht="27" customHeight="1" x14ac:dyDescent="0.25">
      <c r="A63" s="38">
        <v>1124100</v>
      </c>
      <c r="B63" s="48" t="s">
        <v>198</v>
      </c>
      <c r="C63" s="49" t="s">
        <v>87</v>
      </c>
      <c r="D63" s="52">
        <v>12976.6</v>
      </c>
      <c r="E63" s="52"/>
      <c r="F63" s="50">
        <f t="shared" ref="F63" si="14">+D63+E63</f>
        <v>12976.6</v>
      </c>
      <c r="G63" s="52">
        <v>1167.5</v>
      </c>
      <c r="H63" s="52">
        <v>4086.1</v>
      </c>
      <c r="I63" s="52">
        <f>7004.8+150</f>
        <v>7154.8</v>
      </c>
      <c r="J63" s="52">
        <f>+F63</f>
        <v>12976.6</v>
      </c>
      <c r="K63" s="51"/>
    </row>
    <row r="64" spans="1:11" s="10" customFormat="1" ht="33" x14ac:dyDescent="0.25">
      <c r="A64" s="38">
        <v>1125000</v>
      </c>
      <c r="B64" s="54" t="s">
        <v>33</v>
      </c>
      <c r="C64" s="43" t="s">
        <v>14</v>
      </c>
      <c r="D64" s="88">
        <f>D65+D66</f>
        <v>23359</v>
      </c>
      <c r="E64" s="44">
        <f t="shared" ref="E64:J64" si="15">E65+E66</f>
        <v>-954.8</v>
      </c>
      <c r="F64" s="88">
        <f>F65+F66</f>
        <v>22404.200000000004</v>
      </c>
      <c r="G64" s="88">
        <f t="shared" si="15"/>
        <v>2499.6</v>
      </c>
      <c r="H64" s="88">
        <f t="shared" si="15"/>
        <v>8103.6</v>
      </c>
      <c r="I64" s="88">
        <f t="shared" si="15"/>
        <v>13322</v>
      </c>
      <c r="J64" s="88">
        <f t="shared" si="15"/>
        <v>22404.200000000004</v>
      </c>
      <c r="K64" s="51"/>
    </row>
    <row r="65" spans="1:11" s="10" customFormat="1" ht="27" customHeight="1" x14ac:dyDescent="0.25">
      <c r="A65" s="38">
        <v>1125100</v>
      </c>
      <c r="B65" s="48" t="s">
        <v>199</v>
      </c>
      <c r="C65" s="49" t="s">
        <v>34</v>
      </c>
      <c r="D65" s="52">
        <v>12008.900000000001</v>
      </c>
      <c r="E65" s="52">
        <v>-954.8</v>
      </c>
      <c r="F65" s="50">
        <f t="shared" ref="F65:F66" si="16">+D65+E65</f>
        <v>11054.100000000002</v>
      </c>
      <c r="G65" s="52">
        <f>1664.6-300</f>
        <v>1364.6</v>
      </c>
      <c r="H65" s="52">
        <f>3745.4-300+685.7</f>
        <v>4131.1000000000004</v>
      </c>
      <c r="I65" s="52">
        <f>5826.2+685.7</f>
        <v>6511.9</v>
      </c>
      <c r="J65" s="52">
        <f>+F65</f>
        <v>11054.100000000002</v>
      </c>
      <c r="K65" s="51"/>
    </row>
    <row r="66" spans="1:11" s="10" customFormat="1" ht="28.5" customHeight="1" x14ac:dyDescent="0.25">
      <c r="A66" s="38">
        <v>1125200</v>
      </c>
      <c r="B66" s="48" t="s">
        <v>200</v>
      </c>
      <c r="C66" s="49" t="s">
        <v>35</v>
      </c>
      <c r="D66" s="52">
        <v>11350.1</v>
      </c>
      <c r="E66" s="52"/>
      <c r="F66" s="50">
        <f t="shared" si="16"/>
        <v>11350.1</v>
      </c>
      <c r="G66" s="52">
        <v>1135</v>
      </c>
      <c r="H66" s="52">
        <v>3972.5</v>
      </c>
      <c r="I66" s="52">
        <v>6810.1</v>
      </c>
      <c r="J66" s="52">
        <f>+F66</f>
        <v>11350.1</v>
      </c>
      <c r="K66" s="51"/>
    </row>
    <row r="67" spans="1:11" s="10" customFormat="1" ht="24.75" customHeight="1" x14ac:dyDescent="0.25">
      <c r="A67" s="38">
        <v>1126000</v>
      </c>
      <c r="B67" s="54" t="s">
        <v>201</v>
      </c>
      <c r="C67" s="43" t="s">
        <v>14</v>
      </c>
      <c r="D67" s="88">
        <f>D68+D69+D70+D71+D72+D73+D74+D75</f>
        <v>285247.5</v>
      </c>
      <c r="E67" s="44">
        <f t="shared" ref="E67:J67" si="17">E68+E69+E70+E71+E72+E73+E74+E75</f>
        <v>-13880.300000000001</v>
      </c>
      <c r="F67" s="88">
        <f t="shared" si="17"/>
        <v>271367.19999999995</v>
      </c>
      <c r="G67" s="88">
        <f t="shared" si="17"/>
        <v>21393.699999999997</v>
      </c>
      <c r="H67" s="88">
        <f t="shared" si="17"/>
        <v>61848.5</v>
      </c>
      <c r="I67" s="88">
        <f t="shared" si="17"/>
        <v>133719.30000000002</v>
      </c>
      <c r="J67" s="88">
        <f t="shared" si="17"/>
        <v>271367.19999999995</v>
      </c>
      <c r="K67" s="51"/>
    </row>
    <row r="68" spans="1:11" s="10" customFormat="1" ht="14.25" customHeight="1" x14ac:dyDescent="0.25">
      <c r="A68" s="38">
        <v>1126100</v>
      </c>
      <c r="B68" s="48" t="s">
        <v>202</v>
      </c>
      <c r="C68" s="49" t="s">
        <v>36</v>
      </c>
      <c r="D68" s="52">
        <v>228909.09999999998</v>
      </c>
      <c r="E68" s="52">
        <v>-10685.2</v>
      </c>
      <c r="F68" s="50">
        <f t="shared" ref="F68:F75" si="18">+D68+E68</f>
        <v>218223.89999999997</v>
      </c>
      <c r="G68" s="52">
        <v>13294.2</v>
      </c>
      <c r="H68" s="52">
        <f>66944-26180</f>
        <v>40764</v>
      </c>
      <c r="I68" s="50">
        <f>120593.8-25805+4209.3</f>
        <v>98998.1</v>
      </c>
      <c r="J68" s="52">
        <f>+F68</f>
        <v>218223.89999999997</v>
      </c>
      <c r="K68" s="51"/>
    </row>
    <row r="69" spans="1:11" s="10" customFormat="1" ht="14.25" hidden="1" customHeight="1" x14ac:dyDescent="0.25">
      <c r="A69" s="38">
        <v>1126200</v>
      </c>
      <c r="B69" s="48" t="s">
        <v>203</v>
      </c>
      <c r="C69" s="49" t="s">
        <v>37</v>
      </c>
      <c r="D69" s="52">
        <v>0</v>
      </c>
      <c r="E69" s="52"/>
      <c r="F69" s="50">
        <f t="shared" si="18"/>
        <v>0</v>
      </c>
      <c r="G69" s="52"/>
      <c r="H69" s="52"/>
      <c r="I69" s="50"/>
      <c r="J69" s="52">
        <f t="shared" ref="J69:J75" si="19">+F69</f>
        <v>0</v>
      </c>
      <c r="K69" s="51"/>
    </row>
    <row r="70" spans="1:11" s="10" customFormat="1" ht="14.25" hidden="1" customHeight="1" x14ac:dyDescent="0.25">
      <c r="A70" s="38">
        <v>1126300</v>
      </c>
      <c r="B70" s="48" t="s">
        <v>204</v>
      </c>
      <c r="C70" s="49" t="s">
        <v>38</v>
      </c>
      <c r="D70" s="52">
        <v>0</v>
      </c>
      <c r="E70" s="52"/>
      <c r="F70" s="50">
        <f t="shared" si="18"/>
        <v>0</v>
      </c>
      <c r="G70" s="52"/>
      <c r="H70" s="52"/>
      <c r="I70" s="50"/>
      <c r="J70" s="52">
        <f t="shared" si="19"/>
        <v>0</v>
      </c>
      <c r="K70" s="51"/>
    </row>
    <row r="71" spans="1:11" s="10" customFormat="1" ht="14.25" customHeight="1" x14ac:dyDescent="0.25">
      <c r="A71" s="38">
        <v>1126400</v>
      </c>
      <c r="B71" s="48" t="s">
        <v>205</v>
      </c>
      <c r="C71" s="49" t="s">
        <v>39</v>
      </c>
      <c r="D71" s="52">
        <v>29054.400000000001</v>
      </c>
      <c r="E71" s="52"/>
      <c r="F71" s="50">
        <f t="shared" si="18"/>
        <v>29054.400000000001</v>
      </c>
      <c r="G71" s="52">
        <v>5810.9</v>
      </c>
      <c r="H71" s="52">
        <v>13074.5</v>
      </c>
      <c r="I71" s="50">
        <v>20338.099999999999</v>
      </c>
      <c r="J71" s="52">
        <f t="shared" si="19"/>
        <v>29054.400000000001</v>
      </c>
      <c r="K71" s="51"/>
    </row>
    <row r="72" spans="1:11" s="10" customFormat="1" ht="23.25" hidden="1" customHeight="1" x14ac:dyDescent="0.25">
      <c r="A72" s="38">
        <v>1126500</v>
      </c>
      <c r="B72" s="59" t="s">
        <v>206</v>
      </c>
      <c r="C72" s="49" t="s">
        <v>40</v>
      </c>
      <c r="D72" s="52">
        <v>0</v>
      </c>
      <c r="E72" s="52"/>
      <c r="F72" s="50">
        <f t="shared" si="18"/>
        <v>0</v>
      </c>
      <c r="G72" s="52"/>
      <c r="H72" s="52"/>
      <c r="I72" s="50"/>
      <c r="J72" s="52">
        <f t="shared" si="19"/>
        <v>0</v>
      </c>
      <c r="K72" s="51"/>
    </row>
    <row r="73" spans="1:11" s="10" customFormat="1" ht="14.25" hidden="1" customHeight="1" x14ac:dyDescent="0.25">
      <c r="A73" s="38">
        <v>1126600</v>
      </c>
      <c r="B73" s="48" t="s">
        <v>207</v>
      </c>
      <c r="C73" s="49" t="s">
        <v>41</v>
      </c>
      <c r="D73" s="52">
        <v>0</v>
      </c>
      <c r="E73" s="52"/>
      <c r="F73" s="50">
        <f t="shared" si="18"/>
        <v>0</v>
      </c>
      <c r="G73" s="52"/>
      <c r="H73" s="52"/>
      <c r="I73" s="50"/>
      <c r="J73" s="52">
        <f t="shared" si="19"/>
        <v>0</v>
      </c>
      <c r="K73" s="51"/>
    </row>
    <row r="74" spans="1:11" s="10" customFormat="1" ht="23.25" customHeight="1" x14ac:dyDescent="0.25">
      <c r="A74" s="38">
        <v>1126700</v>
      </c>
      <c r="B74" s="48" t="s">
        <v>208</v>
      </c>
      <c r="C74" s="49" t="s">
        <v>42</v>
      </c>
      <c r="D74" s="52">
        <v>13058</v>
      </c>
      <c r="E74" s="52">
        <v>-835.5</v>
      </c>
      <c r="F74" s="50">
        <f t="shared" si="18"/>
        <v>12222.5</v>
      </c>
      <c r="G74" s="52">
        <v>1129.8</v>
      </c>
      <c r="H74" s="52">
        <v>3954.3</v>
      </c>
      <c r="I74" s="50">
        <f>6778.8+200</f>
        <v>6978.8</v>
      </c>
      <c r="J74" s="52">
        <f t="shared" si="19"/>
        <v>12222.5</v>
      </c>
      <c r="K74" s="51"/>
    </row>
    <row r="75" spans="1:11" s="10" customFormat="1" ht="25.5" customHeight="1" x14ac:dyDescent="0.25">
      <c r="A75" s="38">
        <v>1126800</v>
      </c>
      <c r="B75" s="48" t="s">
        <v>209</v>
      </c>
      <c r="C75" s="49" t="s">
        <v>43</v>
      </c>
      <c r="D75" s="52">
        <v>14226</v>
      </c>
      <c r="E75" s="52">
        <v>-2359.6</v>
      </c>
      <c r="F75" s="50">
        <f t="shared" si="18"/>
        <v>11866.4</v>
      </c>
      <c r="G75" s="52">
        <v>1158.8</v>
      </c>
      <c r="H75" s="52">
        <v>4055.7</v>
      </c>
      <c r="I75" s="50">
        <f>6952.7+451.6</f>
        <v>7404.3</v>
      </c>
      <c r="J75" s="52">
        <f t="shared" si="19"/>
        <v>11866.4</v>
      </c>
      <c r="K75" s="51"/>
    </row>
    <row r="76" spans="1:11" s="10" customFormat="1" ht="14.25" hidden="1" customHeight="1" x14ac:dyDescent="0.25">
      <c r="A76" s="38">
        <v>1130000</v>
      </c>
      <c r="B76" s="54" t="s">
        <v>210</v>
      </c>
      <c r="C76" s="43" t="s">
        <v>14</v>
      </c>
      <c r="D76" s="44">
        <f>D77+D78+D79+D80+D81+D82+D83+D84</f>
        <v>0</v>
      </c>
      <c r="E76" s="44">
        <f t="shared" ref="E76:J76" si="20">E77+E78+E79+E80+E81+E82+E83+E84</f>
        <v>0</v>
      </c>
      <c r="F76" s="44">
        <f t="shared" si="20"/>
        <v>0</v>
      </c>
      <c r="G76" s="44">
        <f t="shared" si="20"/>
        <v>0</v>
      </c>
      <c r="H76" s="44">
        <f t="shared" si="20"/>
        <v>0</v>
      </c>
      <c r="I76" s="44">
        <f t="shared" si="20"/>
        <v>0</v>
      </c>
      <c r="J76" s="44">
        <f t="shared" si="20"/>
        <v>0</v>
      </c>
      <c r="K76" s="51"/>
    </row>
    <row r="77" spans="1:11" s="10" customFormat="1" ht="14.25" hidden="1" customHeight="1" x14ac:dyDescent="0.25">
      <c r="A77" s="38">
        <v>1130100</v>
      </c>
      <c r="B77" s="48" t="s">
        <v>211</v>
      </c>
      <c r="C77" s="49" t="s">
        <v>88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3.5" hidden="1" customHeight="1" x14ac:dyDescent="0.25">
      <c r="A78" s="38">
        <v>1130200</v>
      </c>
      <c r="B78" s="48" t="s">
        <v>212</v>
      </c>
      <c r="C78" s="49" t="s">
        <v>89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1130300</v>
      </c>
      <c r="B79" s="48" t="s">
        <v>213</v>
      </c>
      <c r="C79" s="49" t="s">
        <v>90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4.25" hidden="1" customHeight="1" x14ac:dyDescent="0.25">
      <c r="A80" s="38">
        <v>1130400</v>
      </c>
      <c r="B80" s="48" t="s">
        <v>214</v>
      </c>
      <c r="C80" s="49" t="s">
        <v>91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8.75" hidden="1" customHeight="1" x14ac:dyDescent="0.25">
      <c r="A81" s="38">
        <v>1131000</v>
      </c>
      <c r="B81" s="60" t="s">
        <v>215</v>
      </c>
      <c r="C81" s="43" t="s">
        <v>14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1131100</v>
      </c>
      <c r="B82" s="48" t="s">
        <v>216</v>
      </c>
      <c r="C82" s="49" t="s">
        <v>92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1131200</v>
      </c>
      <c r="B83" s="48" t="s">
        <v>217</v>
      </c>
      <c r="C83" s="49" t="s">
        <v>93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1131300</v>
      </c>
      <c r="B84" s="48" t="s">
        <v>218</v>
      </c>
      <c r="C84" s="49" t="s">
        <v>94</v>
      </c>
      <c r="D84" s="52"/>
      <c r="E84" s="52"/>
      <c r="F84" s="52"/>
      <c r="G84" s="52"/>
      <c r="H84" s="52"/>
      <c r="I84" s="52"/>
      <c r="J84" s="52"/>
      <c r="K84" s="51"/>
    </row>
    <row r="85" spans="1:11" s="10" customFormat="1" ht="14.25" hidden="1" customHeight="1" x14ac:dyDescent="0.25">
      <c r="A85" s="38">
        <v>1140000</v>
      </c>
      <c r="B85" s="54" t="s">
        <v>44</v>
      </c>
      <c r="C85" s="43" t="s">
        <v>14</v>
      </c>
      <c r="D85" s="44">
        <f>D86+D87+D88+D89</f>
        <v>0</v>
      </c>
      <c r="E85" s="44">
        <f t="shared" ref="E85:J85" si="21">E86+E87+E88+E89</f>
        <v>0</v>
      </c>
      <c r="F85" s="44">
        <f t="shared" si="21"/>
        <v>0</v>
      </c>
      <c r="G85" s="44">
        <f t="shared" si="21"/>
        <v>0</v>
      </c>
      <c r="H85" s="44">
        <f t="shared" si="21"/>
        <v>0</v>
      </c>
      <c r="I85" s="44">
        <f t="shared" si="21"/>
        <v>0</v>
      </c>
      <c r="J85" s="44">
        <f t="shared" si="21"/>
        <v>0</v>
      </c>
      <c r="K85" s="51"/>
    </row>
    <row r="86" spans="1:11" s="10" customFormat="1" ht="14.25" hidden="1" customHeight="1" x14ac:dyDescent="0.25">
      <c r="A86" s="38">
        <v>1141000</v>
      </c>
      <c r="B86" s="48" t="s">
        <v>219</v>
      </c>
      <c r="C86" s="49" t="s">
        <v>45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1142000</v>
      </c>
      <c r="B87" s="48" t="s">
        <v>220</v>
      </c>
      <c r="C87" s="49" t="s">
        <v>46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1143000</v>
      </c>
      <c r="B88" s="48" t="s">
        <v>221</v>
      </c>
      <c r="C88" s="49" t="s">
        <v>95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14.25" hidden="1" customHeight="1" x14ac:dyDescent="0.25">
      <c r="A89" s="38">
        <v>1144000</v>
      </c>
      <c r="B89" s="48" t="s">
        <v>222</v>
      </c>
      <c r="C89" s="49" t="s">
        <v>96</v>
      </c>
      <c r="D89" s="52"/>
      <c r="E89" s="52"/>
      <c r="F89" s="52"/>
      <c r="G89" s="52"/>
      <c r="H89" s="52"/>
      <c r="I89" s="52"/>
      <c r="J89" s="52"/>
      <c r="K89" s="51"/>
    </row>
    <row r="90" spans="1:11" s="10" customFormat="1" ht="27" hidden="1" customHeight="1" x14ac:dyDescent="0.25">
      <c r="A90" s="65">
        <v>1150000</v>
      </c>
      <c r="B90" s="61" t="s">
        <v>47</v>
      </c>
      <c r="C90" s="43" t="s">
        <v>14</v>
      </c>
      <c r="D90" s="44">
        <f>D91+D94+D97+D106</f>
        <v>0</v>
      </c>
      <c r="E90" s="44">
        <f t="shared" ref="E90:J90" si="22">E91+E94+E97+E106</f>
        <v>0</v>
      </c>
      <c r="F90" s="44">
        <f t="shared" si="22"/>
        <v>0</v>
      </c>
      <c r="G90" s="44">
        <f t="shared" si="22"/>
        <v>0</v>
      </c>
      <c r="H90" s="44">
        <f t="shared" si="22"/>
        <v>0</v>
      </c>
      <c r="I90" s="44">
        <f t="shared" si="22"/>
        <v>0</v>
      </c>
      <c r="J90" s="44">
        <f t="shared" si="22"/>
        <v>0</v>
      </c>
      <c r="K90" s="51"/>
    </row>
    <row r="91" spans="1:11" s="10" customFormat="1" ht="27" hidden="1" customHeight="1" x14ac:dyDescent="0.25">
      <c r="A91" s="65">
        <v>1151000</v>
      </c>
      <c r="B91" s="62" t="s">
        <v>223</v>
      </c>
      <c r="C91" s="43" t="s">
        <v>14</v>
      </c>
      <c r="D91" s="44">
        <f>D92+D93</f>
        <v>0</v>
      </c>
      <c r="E91" s="44">
        <f t="shared" ref="E91:J91" si="23">E92+E93</f>
        <v>0</v>
      </c>
      <c r="F91" s="44">
        <f t="shared" si="23"/>
        <v>0</v>
      </c>
      <c r="G91" s="44">
        <f t="shared" si="23"/>
        <v>0</v>
      </c>
      <c r="H91" s="44">
        <f t="shared" si="23"/>
        <v>0</v>
      </c>
      <c r="I91" s="44">
        <f t="shared" si="23"/>
        <v>0</v>
      </c>
      <c r="J91" s="44">
        <f t="shared" si="23"/>
        <v>0</v>
      </c>
      <c r="K91" s="51"/>
    </row>
    <row r="92" spans="1:11" s="10" customFormat="1" ht="27" hidden="1" customHeight="1" x14ac:dyDescent="0.25">
      <c r="A92" s="65">
        <v>1151100</v>
      </c>
      <c r="B92" s="63" t="s">
        <v>224</v>
      </c>
      <c r="C92" s="58">
        <v>461100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1151200</v>
      </c>
      <c r="B93" s="63" t="s">
        <v>225</v>
      </c>
      <c r="C93" s="58">
        <v>461200</v>
      </c>
      <c r="D93" s="52"/>
      <c r="E93" s="52"/>
      <c r="F93" s="52"/>
      <c r="G93" s="52"/>
      <c r="H93" s="52"/>
      <c r="I93" s="52"/>
      <c r="J93" s="52"/>
      <c r="K93" s="51"/>
    </row>
    <row r="94" spans="1:11" s="1" customFormat="1" ht="27" hidden="1" customHeight="1" x14ac:dyDescent="0.25">
      <c r="A94" s="65">
        <v>1152000</v>
      </c>
      <c r="B94" s="62" t="s">
        <v>226</v>
      </c>
      <c r="C94" s="49" t="s">
        <v>14</v>
      </c>
      <c r="D94" s="44">
        <f>D95+D96</f>
        <v>0</v>
      </c>
      <c r="E94" s="44">
        <f t="shared" ref="E94:J94" si="24">E95+E96</f>
        <v>0</v>
      </c>
      <c r="F94" s="44">
        <f t="shared" si="24"/>
        <v>0</v>
      </c>
      <c r="G94" s="44">
        <f t="shared" si="24"/>
        <v>0</v>
      </c>
      <c r="H94" s="44">
        <f t="shared" si="24"/>
        <v>0</v>
      </c>
      <c r="I94" s="44">
        <f t="shared" si="24"/>
        <v>0</v>
      </c>
      <c r="J94" s="44">
        <f t="shared" si="24"/>
        <v>0</v>
      </c>
      <c r="K94" s="51"/>
    </row>
    <row r="95" spans="1:11" s="1" customFormat="1" ht="27" hidden="1" customHeight="1" x14ac:dyDescent="0.25">
      <c r="A95" s="65">
        <v>1152100</v>
      </c>
      <c r="B95" s="63" t="s">
        <v>227</v>
      </c>
      <c r="C95" s="58">
        <v>462100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1152200</v>
      </c>
      <c r="B96" s="63" t="s">
        <v>228</v>
      </c>
      <c r="C96" s="58">
        <v>462200</v>
      </c>
      <c r="D96" s="52"/>
      <c r="E96" s="52"/>
      <c r="F96" s="52"/>
      <c r="G96" s="52"/>
      <c r="H96" s="52"/>
      <c r="I96" s="52"/>
      <c r="J96" s="52"/>
      <c r="K96" s="51"/>
    </row>
    <row r="97" spans="1:11" s="1" customFormat="1" ht="27" hidden="1" customHeight="1" x14ac:dyDescent="0.25">
      <c r="A97" s="65">
        <v>1153000</v>
      </c>
      <c r="B97" s="62" t="s">
        <v>229</v>
      </c>
      <c r="C97" s="49" t="s">
        <v>14</v>
      </c>
      <c r="D97" s="44">
        <f>D98+D99+D100+D101+D102+D103+D104+D105</f>
        <v>0</v>
      </c>
      <c r="E97" s="44">
        <f t="shared" ref="E97:J97" si="25">E98+E99+E100+E101+E102+E103+E104+E105</f>
        <v>0</v>
      </c>
      <c r="F97" s="44">
        <f t="shared" si="25"/>
        <v>0</v>
      </c>
      <c r="G97" s="44">
        <f t="shared" si="25"/>
        <v>0</v>
      </c>
      <c r="H97" s="44">
        <f t="shared" si="25"/>
        <v>0</v>
      </c>
      <c r="I97" s="44">
        <f t="shared" si="25"/>
        <v>0</v>
      </c>
      <c r="J97" s="44">
        <f t="shared" si="25"/>
        <v>0</v>
      </c>
      <c r="K97" s="51"/>
    </row>
    <row r="98" spans="1:11" s="1" customFormat="1" ht="30" hidden="1" customHeight="1" x14ac:dyDescent="0.25">
      <c r="A98" s="65">
        <v>1153100</v>
      </c>
      <c r="B98" s="63" t="s">
        <v>230</v>
      </c>
      <c r="C98" s="58">
        <v>463100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1153200</v>
      </c>
      <c r="B99" s="63" t="s">
        <v>231</v>
      </c>
      <c r="C99" s="58">
        <v>463200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1153300</v>
      </c>
      <c r="B100" s="63" t="s">
        <v>232</v>
      </c>
      <c r="C100" s="58">
        <v>463300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1153400</v>
      </c>
      <c r="B101" s="63" t="s">
        <v>233</v>
      </c>
      <c r="C101" s="58">
        <v>463400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1153500</v>
      </c>
      <c r="B102" s="57" t="s">
        <v>234</v>
      </c>
      <c r="C102" s="58">
        <v>463500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1153700</v>
      </c>
      <c r="B103" s="57" t="s">
        <v>235</v>
      </c>
      <c r="C103" s="58">
        <v>463700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1153800</v>
      </c>
      <c r="B104" s="57" t="s">
        <v>236</v>
      </c>
      <c r="C104" s="58">
        <v>463800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30" hidden="1" customHeight="1" x14ac:dyDescent="0.25">
      <c r="A105" s="65">
        <v>1153900</v>
      </c>
      <c r="B105" s="57" t="s">
        <v>237</v>
      </c>
      <c r="C105" s="58">
        <v>463900</v>
      </c>
      <c r="D105" s="52"/>
      <c r="E105" s="52"/>
      <c r="F105" s="52"/>
      <c r="G105" s="52"/>
      <c r="H105" s="52"/>
      <c r="I105" s="52"/>
      <c r="J105" s="52"/>
      <c r="K105" s="51"/>
    </row>
    <row r="106" spans="1:11" s="1" customFormat="1" ht="18.75" hidden="1" customHeight="1" x14ac:dyDescent="0.25">
      <c r="A106" s="65">
        <v>1154000</v>
      </c>
      <c r="B106" s="64" t="s">
        <v>238</v>
      </c>
      <c r="C106" s="49" t="s">
        <v>14</v>
      </c>
      <c r="D106" s="44">
        <f>D107+D108+D109+D110+D111+D112</f>
        <v>0</v>
      </c>
      <c r="E106" s="44">
        <f t="shared" ref="E106:J106" si="26">E107+E108+E109+E110+E111+E112</f>
        <v>0</v>
      </c>
      <c r="F106" s="44">
        <f t="shared" si="26"/>
        <v>0</v>
      </c>
      <c r="G106" s="44">
        <f t="shared" si="26"/>
        <v>0</v>
      </c>
      <c r="H106" s="44">
        <f t="shared" si="26"/>
        <v>0</v>
      </c>
      <c r="I106" s="44">
        <f t="shared" si="26"/>
        <v>0</v>
      </c>
      <c r="J106" s="44">
        <f t="shared" si="26"/>
        <v>0</v>
      </c>
      <c r="K106" s="51"/>
    </row>
    <row r="107" spans="1:11" s="1" customFormat="1" ht="18.75" hidden="1" customHeight="1" x14ac:dyDescent="0.25">
      <c r="A107" s="65">
        <v>1154100</v>
      </c>
      <c r="B107" s="57" t="s">
        <v>239</v>
      </c>
      <c r="C107" s="58">
        <v>465100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1154200</v>
      </c>
      <c r="B108" s="57" t="s">
        <v>240</v>
      </c>
      <c r="C108" s="58">
        <v>465200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1154300</v>
      </c>
      <c r="B109" s="57" t="s">
        <v>241</v>
      </c>
      <c r="C109" s="58">
        <v>465300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1154500</v>
      </c>
      <c r="B110" s="57" t="s">
        <v>242</v>
      </c>
      <c r="C110" s="58">
        <v>465500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1154600</v>
      </c>
      <c r="B111" s="57" t="s">
        <v>243</v>
      </c>
      <c r="C111" s="58">
        <v>465600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hidden="1" customHeight="1" x14ac:dyDescent="0.25">
      <c r="A112" s="65">
        <v>1154700</v>
      </c>
      <c r="B112" s="57" t="s">
        <v>244</v>
      </c>
      <c r="C112" s="49" t="s">
        <v>97</v>
      </c>
      <c r="D112" s="52"/>
      <c r="E112" s="52"/>
      <c r="F112" s="52"/>
      <c r="G112" s="52"/>
      <c r="H112" s="52"/>
      <c r="I112" s="52"/>
      <c r="J112" s="52"/>
      <c r="K112" s="51"/>
    </row>
    <row r="113" spans="1:11" s="1" customFormat="1" ht="18.75" customHeight="1" x14ac:dyDescent="0.25">
      <c r="A113" s="65">
        <v>1160000</v>
      </c>
      <c r="B113" s="66" t="s">
        <v>145</v>
      </c>
      <c r="C113" s="43" t="s">
        <v>14</v>
      </c>
      <c r="D113" s="88">
        <f>D114+D117</f>
        <v>36789.599999999999</v>
      </c>
      <c r="E113" s="44">
        <f t="shared" ref="E113:J113" si="27">E114+E117</f>
        <v>0</v>
      </c>
      <c r="F113" s="88">
        <f t="shared" si="27"/>
        <v>36789.599999999999</v>
      </c>
      <c r="G113" s="88">
        <f t="shared" si="27"/>
        <v>6962.9</v>
      </c>
      <c r="H113" s="88">
        <f t="shared" si="27"/>
        <v>16160.3</v>
      </c>
      <c r="I113" s="88">
        <f t="shared" si="27"/>
        <v>25357.7</v>
      </c>
      <c r="J113" s="88">
        <f t="shared" si="27"/>
        <v>36789.599999999999</v>
      </c>
      <c r="K113" s="51"/>
    </row>
    <row r="114" spans="1:11" s="1" customFormat="1" ht="40.5" hidden="1" x14ac:dyDescent="0.25">
      <c r="A114" s="38">
        <v>1161000</v>
      </c>
      <c r="B114" s="56" t="s">
        <v>245</v>
      </c>
      <c r="C114" s="67" t="s">
        <v>14</v>
      </c>
      <c r="D114" s="88">
        <f>D115+D116</f>
        <v>0</v>
      </c>
      <c r="E114" s="44">
        <f t="shared" ref="E114:J114" si="28">E115+E116</f>
        <v>0</v>
      </c>
      <c r="F114" s="88">
        <f t="shared" si="28"/>
        <v>0</v>
      </c>
      <c r="G114" s="88">
        <f t="shared" si="28"/>
        <v>0</v>
      </c>
      <c r="H114" s="88">
        <f t="shared" si="28"/>
        <v>0</v>
      </c>
      <c r="I114" s="88">
        <f t="shared" si="28"/>
        <v>0</v>
      </c>
      <c r="J114" s="88">
        <f t="shared" si="28"/>
        <v>0</v>
      </c>
      <c r="K114" s="51"/>
    </row>
    <row r="115" spans="1:11" s="1" customFormat="1" ht="18.75" hidden="1" customHeight="1" x14ac:dyDescent="0.25">
      <c r="A115" s="38">
        <v>1161100</v>
      </c>
      <c r="B115" s="68" t="s">
        <v>246</v>
      </c>
      <c r="C115" s="58">
        <v>471100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18.75" hidden="1" customHeight="1" x14ac:dyDescent="0.25">
      <c r="A116" s="38">
        <v>1161200</v>
      </c>
      <c r="B116" s="68" t="s">
        <v>247</v>
      </c>
      <c r="C116" s="58">
        <v>471200</v>
      </c>
      <c r="D116" s="89"/>
      <c r="E116" s="52"/>
      <c r="F116" s="89"/>
      <c r="G116" s="89"/>
      <c r="H116" s="89"/>
      <c r="I116" s="89"/>
      <c r="J116" s="89"/>
      <c r="K116" s="51"/>
    </row>
    <row r="117" spans="1:11" s="1" customFormat="1" ht="24.75" customHeight="1" x14ac:dyDescent="0.25">
      <c r="A117" s="38">
        <v>1162000</v>
      </c>
      <c r="B117" s="56" t="s">
        <v>248</v>
      </c>
      <c r="C117" s="67" t="s">
        <v>14</v>
      </c>
      <c r="D117" s="88">
        <f>D118+D119+D120+D121+D122+D123+D124+D125+D126</f>
        <v>36789.599999999999</v>
      </c>
      <c r="E117" s="44">
        <f t="shared" ref="E117:J117" si="29">E118+E119+E120+E121+E122+E123+E124+E125+E126</f>
        <v>0</v>
      </c>
      <c r="F117" s="88">
        <f t="shared" si="29"/>
        <v>36789.599999999999</v>
      </c>
      <c r="G117" s="88">
        <f t="shared" si="29"/>
        <v>6962.9</v>
      </c>
      <c r="H117" s="88">
        <f t="shared" si="29"/>
        <v>16160.3</v>
      </c>
      <c r="I117" s="88">
        <f t="shared" si="29"/>
        <v>25357.7</v>
      </c>
      <c r="J117" s="88">
        <f t="shared" si="29"/>
        <v>36789.599999999999</v>
      </c>
      <c r="K117" s="51"/>
    </row>
    <row r="118" spans="1:11" s="1" customFormat="1" ht="21.75" hidden="1" customHeight="1" x14ac:dyDescent="0.25">
      <c r="A118" s="38">
        <v>1162100</v>
      </c>
      <c r="B118" s="68" t="s">
        <v>249</v>
      </c>
      <c r="C118" s="49" t="s">
        <v>98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1162200</v>
      </c>
      <c r="B119" s="68" t="s">
        <v>250</v>
      </c>
      <c r="C119" s="49" t="s">
        <v>99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1162300</v>
      </c>
      <c r="B120" s="68" t="s">
        <v>251</v>
      </c>
      <c r="C120" s="49" t="s">
        <v>100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1162400</v>
      </c>
      <c r="B121" s="68" t="s">
        <v>252</v>
      </c>
      <c r="C121" s="49" t="s">
        <v>101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1162500</v>
      </c>
      <c r="B122" s="68" t="s">
        <v>253</v>
      </c>
      <c r="C122" s="49" t="s">
        <v>102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1162600</v>
      </c>
      <c r="B123" s="68" t="s">
        <v>254</v>
      </c>
      <c r="C123" s="49" t="s">
        <v>103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1162700</v>
      </c>
      <c r="B124" s="68" t="s">
        <v>255</v>
      </c>
      <c r="C124" s="49" t="s">
        <v>104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hidden="1" customHeight="1" x14ac:dyDescent="0.25">
      <c r="A125" s="38">
        <v>1162800</v>
      </c>
      <c r="B125" s="68" t="s">
        <v>256</v>
      </c>
      <c r="C125" s="49" t="s">
        <v>48</v>
      </c>
      <c r="D125" s="52"/>
      <c r="E125" s="52"/>
      <c r="F125" s="52"/>
      <c r="G125" s="52"/>
      <c r="H125" s="52"/>
      <c r="I125" s="52"/>
      <c r="J125" s="52"/>
      <c r="K125" s="51"/>
    </row>
    <row r="126" spans="1:11" s="1" customFormat="1" ht="18.75" customHeight="1" x14ac:dyDescent="0.25">
      <c r="A126" s="38">
        <v>1162900</v>
      </c>
      <c r="B126" s="68" t="s">
        <v>257</v>
      </c>
      <c r="C126" s="49" t="s">
        <v>49</v>
      </c>
      <c r="D126" s="52">
        <v>36789.599999999999</v>
      </c>
      <c r="E126" s="52"/>
      <c r="F126" s="50">
        <f t="shared" ref="F126" si="30">+D126+E126</f>
        <v>36789.599999999999</v>
      </c>
      <c r="G126" s="52">
        <f>7357.9-395</f>
        <v>6962.9</v>
      </c>
      <c r="H126" s="52">
        <f>16555.3-395</f>
        <v>16160.3</v>
      </c>
      <c r="I126" s="52">
        <f>25752.7-395</f>
        <v>25357.7</v>
      </c>
      <c r="J126" s="52">
        <f>+F126</f>
        <v>36789.599999999999</v>
      </c>
      <c r="K126" s="51"/>
    </row>
    <row r="127" spans="1:11" s="1" customFormat="1" ht="18.75" customHeight="1" x14ac:dyDescent="0.25">
      <c r="A127" s="38">
        <v>1170000</v>
      </c>
      <c r="B127" s="66" t="s">
        <v>50</v>
      </c>
      <c r="C127" s="43" t="s">
        <v>14</v>
      </c>
      <c r="D127" s="88">
        <f>D128+D131+D136+D138+D141+D143+D145</f>
        <v>2177.4</v>
      </c>
      <c r="E127" s="44">
        <f t="shared" ref="E127:J127" si="31">E128+E131+E136+E138+E141+E143+E145</f>
        <v>0</v>
      </c>
      <c r="F127" s="88">
        <f t="shared" si="31"/>
        <v>2177.4</v>
      </c>
      <c r="G127" s="88">
        <f t="shared" si="31"/>
        <v>514.1</v>
      </c>
      <c r="H127" s="88">
        <f t="shared" si="31"/>
        <v>1160.8</v>
      </c>
      <c r="I127" s="88">
        <f t="shared" si="31"/>
        <v>1674.9</v>
      </c>
      <c r="J127" s="88">
        <f t="shared" si="31"/>
        <v>2177.4</v>
      </c>
      <c r="K127" s="51"/>
    </row>
    <row r="128" spans="1:11" s="1" customFormat="1" ht="27" hidden="1" x14ac:dyDescent="0.25">
      <c r="A128" s="38">
        <v>1171000</v>
      </c>
      <c r="B128" s="56" t="s">
        <v>258</v>
      </c>
      <c r="C128" s="43" t="s">
        <v>14</v>
      </c>
      <c r="D128" s="88">
        <f>D129+D130</f>
        <v>0</v>
      </c>
      <c r="E128" s="44">
        <f t="shared" ref="E128:J128" si="32">E129+E130</f>
        <v>0</v>
      </c>
      <c r="F128" s="88">
        <f t="shared" si="32"/>
        <v>0</v>
      </c>
      <c r="G128" s="88">
        <f t="shared" si="32"/>
        <v>0</v>
      </c>
      <c r="H128" s="88">
        <f t="shared" si="32"/>
        <v>0</v>
      </c>
      <c r="I128" s="88">
        <f t="shared" si="32"/>
        <v>0</v>
      </c>
      <c r="J128" s="88">
        <f t="shared" si="32"/>
        <v>0</v>
      </c>
      <c r="K128" s="51"/>
    </row>
    <row r="129" spans="1:11" s="1" customFormat="1" ht="18.75" hidden="1" customHeight="1" x14ac:dyDescent="0.25">
      <c r="A129" s="38">
        <v>1171100</v>
      </c>
      <c r="B129" s="68" t="s">
        <v>259</v>
      </c>
      <c r="C129" s="49" t="s">
        <v>105</v>
      </c>
      <c r="D129" s="89"/>
      <c r="E129" s="52"/>
      <c r="F129" s="89"/>
      <c r="G129" s="89"/>
      <c r="H129" s="89"/>
      <c r="I129" s="89"/>
      <c r="J129" s="89"/>
      <c r="K129" s="51"/>
    </row>
    <row r="130" spans="1:11" s="1" customFormat="1" ht="18.75" hidden="1" customHeight="1" x14ac:dyDescent="0.25">
      <c r="A130" s="38">
        <v>1171200</v>
      </c>
      <c r="B130" s="68" t="s">
        <v>260</v>
      </c>
      <c r="C130" s="49" t="s">
        <v>106</v>
      </c>
      <c r="D130" s="89"/>
      <c r="E130" s="52"/>
      <c r="F130" s="89"/>
      <c r="G130" s="89"/>
      <c r="H130" s="89"/>
      <c r="I130" s="89"/>
      <c r="J130" s="89"/>
      <c r="K130" s="51"/>
    </row>
    <row r="131" spans="1:11" s="1" customFormat="1" ht="39.75" customHeight="1" x14ac:dyDescent="0.25">
      <c r="A131" s="38">
        <v>1172000</v>
      </c>
      <c r="B131" s="56" t="s">
        <v>261</v>
      </c>
      <c r="C131" s="43" t="s">
        <v>14</v>
      </c>
      <c r="D131" s="88">
        <f>D132+D133+D134+D135</f>
        <v>2177.4</v>
      </c>
      <c r="E131" s="44">
        <f t="shared" ref="E131:J131" si="33">E132+E133+E134+E135</f>
        <v>0</v>
      </c>
      <c r="F131" s="88">
        <f t="shared" si="33"/>
        <v>2177.4</v>
      </c>
      <c r="G131" s="88">
        <f t="shared" si="33"/>
        <v>514.1</v>
      </c>
      <c r="H131" s="88">
        <f t="shared" si="33"/>
        <v>1160.8</v>
      </c>
      <c r="I131" s="88">
        <f t="shared" si="33"/>
        <v>1674.9</v>
      </c>
      <c r="J131" s="88">
        <f t="shared" si="33"/>
        <v>2177.4</v>
      </c>
      <c r="K131" s="51"/>
    </row>
    <row r="132" spans="1:11" s="1" customFormat="1" ht="18.75" hidden="1" customHeight="1" x14ac:dyDescent="0.25">
      <c r="A132" s="38">
        <v>1172100</v>
      </c>
      <c r="B132" s="48" t="s">
        <v>262</v>
      </c>
      <c r="C132" s="49" t="s">
        <v>107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hidden="1" customHeight="1" x14ac:dyDescent="0.25">
      <c r="A133" s="38">
        <v>1172200</v>
      </c>
      <c r="B133" s="48" t="s">
        <v>263</v>
      </c>
      <c r="C133" s="58">
        <v>482200</v>
      </c>
      <c r="D133" s="52"/>
      <c r="E133" s="52"/>
      <c r="F133" s="52"/>
      <c r="G133" s="52"/>
      <c r="H133" s="52"/>
      <c r="I133" s="52"/>
      <c r="J133" s="52"/>
      <c r="K133" s="51"/>
    </row>
    <row r="134" spans="1:11" s="1" customFormat="1" ht="18.75" customHeight="1" x14ac:dyDescent="0.25">
      <c r="A134" s="38">
        <v>1172300</v>
      </c>
      <c r="B134" s="68" t="s">
        <v>264</v>
      </c>
      <c r="C134" s="49" t="s">
        <v>51</v>
      </c>
      <c r="D134" s="52">
        <v>2177.4</v>
      </c>
      <c r="E134" s="52"/>
      <c r="F134" s="50">
        <f t="shared" ref="F134" si="34">+D134+E134</f>
        <v>2177.4</v>
      </c>
      <c r="G134" s="52">
        <v>514.1</v>
      </c>
      <c r="H134" s="52">
        <v>1160.8</v>
      </c>
      <c r="I134" s="52">
        <v>1674.9</v>
      </c>
      <c r="J134" s="52">
        <f>+F134</f>
        <v>2177.4</v>
      </c>
      <c r="K134" s="51"/>
    </row>
    <row r="135" spans="1:11" s="1" customFormat="1" ht="30" hidden="1" customHeight="1" x14ac:dyDescent="0.25">
      <c r="A135" s="38">
        <v>1172400</v>
      </c>
      <c r="B135" s="68" t="s">
        <v>265</v>
      </c>
      <c r="C135" s="49" t="s">
        <v>108</v>
      </c>
      <c r="D135" s="52"/>
      <c r="E135" s="52"/>
      <c r="F135" s="52"/>
      <c r="G135" s="52"/>
      <c r="H135" s="52"/>
      <c r="I135" s="52"/>
      <c r="J135" s="52"/>
      <c r="K135" s="51"/>
    </row>
    <row r="136" spans="1:11" s="1" customFormat="1" ht="18.75" hidden="1" customHeight="1" x14ac:dyDescent="0.25">
      <c r="A136" s="38">
        <v>1173000</v>
      </c>
      <c r="B136" s="56" t="s">
        <v>266</v>
      </c>
      <c r="C136" s="43" t="s">
        <v>14</v>
      </c>
      <c r="D136" s="44">
        <f>D137</f>
        <v>0</v>
      </c>
      <c r="E136" s="44">
        <f t="shared" ref="E136:J136" si="35">E137</f>
        <v>0</v>
      </c>
      <c r="F136" s="44">
        <f t="shared" si="35"/>
        <v>0</v>
      </c>
      <c r="G136" s="44">
        <f t="shared" si="35"/>
        <v>0</v>
      </c>
      <c r="H136" s="44">
        <f t="shared" si="35"/>
        <v>0</v>
      </c>
      <c r="I136" s="44">
        <f t="shared" si="35"/>
        <v>0</v>
      </c>
      <c r="J136" s="44">
        <f t="shared" si="35"/>
        <v>0</v>
      </c>
      <c r="K136" s="51"/>
    </row>
    <row r="137" spans="1:11" s="1" customFormat="1" ht="18.75" hidden="1" customHeight="1" x14ac:dyDescent="0.25">
      <c r="A137" s="38">
        <v>1173100</v>
      </c>
      <c r="B137" s="48" t="s">
        <v>267</v>
      </c>
      <c r="C137" s="49" t="s">
        <v>52</v>
      </c>
      <c r="D137" s="52"/>
      <c r="E137" s="52"/>
      <c r="F137" s="52"/>
      <c r="G137" s="52"/>
      <c r="H137" s="52"/>
      <c r="I137" s="52"/>
      <c r="J137" s="52"/>
      <c r="K137" s="51"/>
    </row>
    <row r="138" spans="1:11" s="1" customFormat="1" ht="18.75" hidden="1" customHeight="1" x14ac:dyDescent="0.25">
      <c r="A138" s="38">
        <v>1174000</v>
      </c>
      <c r="B138" s="56" t="s">
        <v>268</v>
      </c>
      <c r="C138" s="43" t="s">
        <v>14</v>
      </c>
      <c r="D138" s="44">
        <f>D139+D140</f>
        <v>0</v>
      </c>
      <c r="E138" s="44">
        <f t="shared" ref="E138:J138" si="36">E139+E140</f>
        <v>0</v>
      </c>
      <c r="F138" s="44">
        <f t="shared" si="36"/>
        <v>0</v>
      </c>
      <c r="G138" s="44">
        <f t="shared" si="36"/>
        <v>0</v>
      </c>
      <c r="H138" s="44">
        <f t="shared" si="36"/>
        <v>0</v>
      </c>
      <c r="I138" s="44">
        <f t="shared" si="36"/>
        <v>0</v>
      </c>
      <c r="J138" s="44">
        <f t="shared" si="36"/>
        <v>0</v>
      </c>
      <c r="K138" s="51"/>
    </row>
    <row r="139" spans="1:11" s="1" customFormat="1" ht="18.75" hidden="1" customHeight="1" x14ac:dyDescent="0.25">
      <c r="A139" s="38">
        <v>1174100</v>
      </c>
      <c r="B139" s="48" t="s">
        <v>269</v>
      </c>
      <c r="C139" s="49" t="s">
        <v>109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1174200</v>
      </c>
      <c r="B140" s="68" t="s">
        <v>270</v>
      </c>
      <c r="C140" s="49" t="s">
        <v>110</v>
      </c>
      <c r="D140" s="52"/>
      <c r="E140" s="52"/>
      <c r="F140" s="52"/>
      <c r="G140" s="52"/>
      <c r="H140" s="52"/>
      <c r="I140" s="52"/>
      <c r="J140" s="52"/>
      <c r="K140" s="51"/>
    </row>
    <row r="141" spans="1:11" s="1" customFormat="1" ht="18.75" hidden="1" customHeight="1" x14ac:dyDescent="0.25">
      <c r="A141" s="38">
        <v>1175000</v>
      </c>
      <c r="B141" s="56" t="s">
        <v>271</v>
      </c>
      <c r="C141" s="43" t="s">
        <v>14</v>
      </c>
      <c r="D141" s="44">
        <f>D142</f>
        <v>0</v>
      </c>
      <c r="E141" s="44">
        <f t="shared" ref="E141:J141" si="37">E142</f>
        <v>0</v>
      </c>
      <c r="F141" s="44">
        <f t="shared" si="37"/>
        <v>0</v>
      </c>
      <c r="G141" s="44">
        <f t="shared" si="37"/>
        <v>0</v>
      </c>
      <c r="H141" s="44">
        <f t="shared" si="37"/>
        <v>0</v>
      </c>
      <c r="I141" s="44">
        <f t="shared" si="37"/>
        <v>0</v>
      </c>
      <c r="J141" s="44">
        <f t="shared" si="37"/>
        <v>0</v>
      </c>
      <c r="K141" s="51"/>
    </row>
    <row r="142" spans="1:11" s="1" customFormat="1" ht="18.75" hidden="1" customHeight="1" x14ac:dyDescent="0.25">
      <c r="A142" s="38">
        <v>1175100</v>
      </c>
      <c r="B142" s="68" t="s">
        <v>272</v>
      </c>
      <c r="C142" s="49" t="s">
        <v>111</v>
      </c>
      <c r="D142" s="52"/>
      <c r="E142" s="52"/>
      <c r="F142" s="52"/>
      <c r="G142" s="52"/>
      <c r="H142" s="52"/>
      <c r="I142" s="52"/>
      <c r="J142" s="52"/>
      <c r="K142" s="51"/>
    </row>
    <row r="143" spans="1:11" s="1" customFormat="1" ht="18.75" customHeight="1" x14ac:dyDescent="0.25">
      <c r="A143" s="38">
        <v>1176000</v>
      </c>
      <c r="B143" s="56" t="s">
        <v>53</v>
      </c>
      <c r="C143" s="43" t="s">
        <v>14</v>
      </c>
      <c r="D143" s="44">
        <f>D144</f>
        <v>0</v>
      </c>
      <c r="E143" s="44">
        <f t="shared" ref="E143:J143" si="38">E144</f>
        <v>0</v>
      </c>
      <c r="F143" s="88">
        <f t="shared" si="38"/>
        <v>0</v>
      </c>
      <c r="G143" s="88">
        <f t="shared" si="38"/>
        <v>0</v>
      </c>
      <c r="H143" s="88">
        <f t="shared" si="38"/>
        <v>0</v>
      </c>
      <c r="I143" s="88">
        <f t="shared" si="38"/>
        <v>0</v>
      </c>
      <c r="J143" s="88">
        <f t="shared" si="38"/>
        <v>0</v>
      </c>
      <c r="K143" s="51"/>
    </row>
    <row r="144" spans="1:11" s="1" customFormat="1" ht="18.75" customHeight="1" x14ac:dyDescent="0.25">
      <c r="A144" s="38">
        <v>1176100</v>
      </c>
      <c r="B144" s="68" t="s">
        <v>273</v>
      </c>
      <c r="C144" s="49" t="s">
        <v>54</v>
      </c>
      <c r="D144" s="52"/>
      <c r="E144" s="52"/>
      <c r="F144" s="52"/>
      <c r="G144" s="52"/>
      <c r="H144" s="52"/>
      <c r="I144" s="52"/>
      <c r="J144" s="52"/>
      <c r="K144" s="51"/>
    </row>
    <row r="145" spans="1:11" s="1" customFormat="1" ht="18.75" customHeight="1" x14ac:dyDescent="0.25">
      <c r="A145" s="38">
        <v>1177000</v>
      </c>
      <c r="B145" s="56" t="s">
        <v>274</v>
      </c>
      <c r="C145" s="43" t="s">
        <v>14</v>
      </c>
      <c r="D145" s="44">
        <f>D146</f>
        <v>0</v>
      </c>
      <c r="E145" s="44">
        <f t="shared" ref="E145:J145" si="39">E146</f>
        <v>0</v>
      </c>
      <c r="F145" s="88">
        <f t="shared" si="39"/>
        <v>0</v>
      </c>
      <c r="G145" s="88">
        <f t="shared" si="39"/>
        <v>0</v>
      </c>
      <c r="H145" s="88">
        <f t="shared" si="39"/>
        <v>0</v>
      </c>
      <c r="I145" s="88">
        <f t="shared" si="39"/>
        <v>0</v>
      </c>
      <c r="J145" s="88">
        <f t="shared" si="39"/>
        <v>0</v>
      </c>
      <c r="K145" s="51"/>
    </row>
    <row r="146" spans="1:11" s="1" customFormat="1" ht="18.75" customHeight="1" x14ac:dyDescent="0.25">
      <c r="A146" s="38">
        <v>1177100</v>
      </c>
      <c r="B146" s="68" t="s">
        <v>275</v>
      </c>
      <c r="C146" s="49" t="s">
        <v>112</v>
      </c>
      <c r="D146" s="52"/>
      <c r="E146" s="52"/>
      <c r="F146" s="52"/>
      <c r="G146" s="52"/>
      <c r="H146" s="52"/>
      <c r="I146" s="52"/>
      <c r="J146" s="52"/>
      <c r="K146" s="51"/>
    </row>
    <row r="147" spans="1:11" s="1" customFormat="1" ht="24.75" customHeight="1" x14ac:dyDescent="0.25">
      <c r="A147" s="84" t="s">
        <v>55</v>
      </c>
      <c r="B147" s="68" t="s">
        <v>276</v>
      </c>
      <c r="C147" s="43" t="s">
        <v>14</v>
      </c>
      <c r="D147" s="69">
        <f>D148+D159+D164+D166</f>
        <v>0</v>
      </c>
      <c r="E147" s="69">
        <f t="shared" ref="E147:J147" si="40">E148+E159+E164+E166</f>
        <v>0</v>
      </c>
      <c r="F147" s="90">
        <f t="shared" si="40"/>
        <v>0</v>
      </c>
      <c r="G147" s="90">
        <f t="shared" si="40"/>
        <v>0</v>
      </c>
      <c r="H147" s="90">
        <f t="shared" si="40"/>
        <v>0</v>
      </c>
      <c r="I147" s="90">
        <f t="shared" si="40"/>
        <v>0</v>
      </c>
      <c r="J147" s="90">
        <f t="shared" si="40"/>
        <v>0</v>
      </c>
      <c r="K147" s="51"/>
    </row>
    <row r="148" spans="1:11" s="1" customFormat="1" ht="24.75" customHeight="1" x14ac:dyDescent="0.25">
      <c r="A148" s="84" t="s">
        <v>56</v>
      </c>
      <c r="B148" s="68" t="s">
        <v>277</v>
      </c>
      <c r="C148" s="43" t="s">
        <v>14</v>
      </c>
      <c r="D148" s="69">
        <f>D149+D150+D151+D152+D153+D154+D155+D156+D157+D158</f>
        <v>0</v>
      </c>
      <c r="E148" s="69">
        <f t="shared" ref="E148:J148" si="41">E149+E150+E151+E152+E153+E154+E155+E156+E157+E158</f>
        <v>0</v>
      </c>
      <c r="F148" s="90">
        <f t="shared" si="41"/>
        <v>0</v>
      </c>
      <c r="G148" s="90">
        <f t="shared" si="41"/>
        <v>0</v>
      </c>
      <c r="H148" s="90">
        <f t="shared" si="41"/>
        <v>0</v>
      </c>
      <c r="I148" s="90">
        <f t="shared" si="41"/>
        <v>0</v>
      </c>
      <c r="J148" s="90">
        <f t="shared" si="41"/>
        <v>0</v>
      </c>
      <c r="K148" s="51"/>
    </row>
    <row r="149" spans="1:11" s="1" customFormat="1" ht="24.75" customHeight="1" x14ac:dyDescent="0.25">
      <c r="A149" s="84" t="s">
        <v>57</v>
      </c>
      <c r="B149" s="68" t="s">
        <v>278</v>
      </c>
      <c r="C149" s="49" t="s">
        <v>58</v>
      </c>
      <c r="D149" s="52"/>
      <c r="E149" s="70"/>
      <c r="F149" s="52"/>
      <c r="G149" s="70"/>
      <c r="H149" s="52"/>
      <c r="I149" s="70"/>
      <c r="J149" s="52"/>
      <c r="K149" s="51"/>
    </row>
    <row r="150" spans="1:11" s="1" customFormat="1" ht="24.75" customHeight="1" x14ac:dyDescent="0.25">
      <c r="A150" s="84" t="s">
        <v>113</v>
      </c>
      <c r="B150" s="68" t="s">
        <v>279</v>
      </c>
      <c r="C150" s="49" t="s">
        <v>114</v>
      </c>
      <c r="D150" s="52"/>
      <c r="E150" s="70"/>
      <c r="F150" s="52"/>
      <c r="G150" s="70"/>
      <c r="H150" s="52"/>
      <c r="I150" s="70"/>
      <c r="J150" s="52"/>
      <c r="K150" s="51"/>
    </row>
    <row r="151" spans="1:11" s="1" customFormat="1" ht="28.5" x14ac:dyDescent="0.25">
      <c r="A151" s="84" t="s">
        <v>115</v>
      </c>
      <c r="B151" s="68" t="s">
        <v>280</v>
      </c>
      <c r="C151" s="49" t="s">
        <v>116</v>
      </c>
      <c r="D151" s="70"/>
      <c r="E151" s="70"/>
      <c r="F151" s="70"/>
      <c r="G151" s="70"/>
      <c r="H151" s="70"/>
      <c r="I151" s="70"/>
      <c r="J151" s="70"/>
      <c r="K151" s="51"/>
    </row>
    <row r="152" spans="1:11" s="1" customFormat="1" ht="24.75" customHeight="1" x14ac:dyDescent="0.25">
      <c r="A152" s="84" t="s">
        <v>59</v>
      </c>
      <c r="B152" s="68" t="s">
        <v>281</v>
      </c>
      <c r="C152" s="49" t="s">
        <v>60</v>
      </c>
      <c r="D152" s="52"/>
      <c r="E152" s="70"/>
      <c r="F152" s="52"/>
      <c r="G152" s="52"/>
      <c r="H152" s="52"/>
      <c r="I152" s="52"/>
      <c r="J152" s="52"/>
      <c r="K152" s="51"/>
    </row>
    <row r="153" spans="1:11" s="1" customFormat="1" ht="24.75" customHeight="1" x14ac:dyDescent="0.25">
      <c r="A153" s="84" t="s">
        <v>61</v>
      </c>
      <c r="B153" s="68" t="s">
        <v>282</v>
      </c>
      <c r="C153" s="49" t="s">
        <v>62</v>
      </c>
      <c r="D153" s="70"/>
      <c r="E153" s="70"/>
      <c r="F153" s="70"/>
      <c r="G153" s="70"/>
      <c r="H153" s="70"/>
      <c r="I153" s="70"/>
      <c r="J153" s="70"/>
      <c r="K153" s="51"/>
    </row>
    <row r="154" spans="1:11" s="1" customFormat="1" ht="24.75" customHeight="1" x14ac:dyDescent="0.25">
      <c r="A154" s="84" t="s">
        <v>63</v>
      </c>
      <c r="B154" s="68" t="s">
        <v>283</v>
      </c>
      <c r="C154" s="49" t="s">
        <v>64</v>
      </c>
      <c r="D154" s="70"/>
      <c r="E154" s="70"/>
      <c r="F154" s="70"/>
      <c r="G154" s="52"/>
      <c r="H154" s="70"/>
      <c r="I154" s="70"/>
      <c r="J154" s="70"/>
      <c r="K154" s="51"/>
    </row>
    <row r="155" spans="1:11" s="1" customFormat="1" ht="24.75" hidden="1" customHeight="1" x14ac:dyDescent="0.25">
      <c r="A155" s="84" t="s">
        <v>117</v>
      </c>
      <c r="B155" s="68" t="s">
        <v>284</v>
      </c>
      <c r="C155" s="49" t="s">
        <v>118</v>
      </c>
      <c r="D155" s="52"/>
      <c r="E155" s="70"/>
      <c r="F155" s="52"/>
      <c r="G155" s="70"/>
      <c r="H155" s="52"/>
      <c r="I155" s="70"/>
      <c r="J155" s="52"/>
      <c r="K155" s="51"/>
    </row>
    <row r="156" spans="1:11" s="1" customFormat="1" ht="24.75" customHeight="1" x14ac:dyDescent="0.25">
      <c r="A156" s="84" t="s">
        <v>65</v>
      </c>
      <c r="B156" s="68" t="s">
        <v>285</v>
      </c>
      <c r="C156" s="49" t="s">
        <v>66</v>
      </c>
      <c r="D156" s="70"/>
      <c r="E156" s="70"/>
      <c r="F156" s="70"/>
      <c r="G156" s="70"/>
      <c r="H156" s="70"/>
      <c r="I156" s="70"/>
      <c r="J156" s="70"/>
      <c r="K156" s="51"/>
    </row>
    <row r="157" spans="1:11" s="1" customFormat="1" ht="24.75" hidden="1" customHeight="1" x14ac:dyDescent="0.25">
      <c r="A157" s="65" t="s">
        <v>119</v>
      </c>
      <c r="B157" s="87" t="s">
        <v>286</v>
      </c>
      <c r="C157" s="58" t="s">
        <v>120</v>
      </c>
      <c r="D157" s="52"/>
      <c r="E157" s="70"/>
      <c r="F157" s="52"/>
      <c r="G157" s="70"/>
      <c r="H157" s="52"/>
      <c r="I157" s="70"/>
      <c r="J157" s="52"/>
      <c r="K157" s="51"/>
    </row>
    <row r="158" spans="1:11" s="1" customFormat="1" ht="24.75" customHeight="1" x14ac:dyDescent="0.25">
      <c r="A158" s="65" t="s">
        <v>121</v>
      </c>
      <c r="B158" s="87" t="s">
        <v>287</v>
      </c>
      <c r="C158" s="58" t="s">
        <v>122</v>
      </c>
      <c r="D158" s="70"/>
      <c r="E158" s="70"/>
      <c r="F158" s="70"/>
      <c r="G158" s="70"/>
      <c r="H158" s="70"/>
      <c r="I158" s="70"/>
      <c r="J158" s="70"/>
      <c r="K158" s="51"/>
    </row>
    <row r="159" spans="1:11" s="1" customFormat="1" ht="24.75" hidden="1" customHeight="1" x14ac:dyDescent="0.25">
      <c r="A159" s="84" t="s">
        <v>123</v>
      </c>
      <c r="B159" s="66" t="s">
        <v>288</v>
      </c>
      <c r="C159" s="67" t="s">
        <v>14</v>
      </c>
      <c r="D159" s="44">
        <f>D160+D161+D162+D163</f>
        <v>0</v>
      </c>
      <c r="E159" s="44">
        <f t="shared" ref="E159:J159" si="42">E160+E161+E162+E163</f>
        <v>0</v>
      </c>
      <c r="F159" s="44">
        <f t="shared" si="42"/>
        <v>0</v>
      </c>
      <c r="G159" s="44">
        <f t="shared" si="42"/>
        <v>0</v>
      </c>
      <c r="H159" s="44">
        <f t="shared" si="42"/>
        <v>0</v>
      </c>
      <c r="I159" s="44">
        <f t="shared" si="42"/>
        <v>0</v>
      </c>
      <c r="J159" s="44">
        <f t="shared" si="42"/>
        <v>0</v>
      </c>
      <c r="K159" s="51"/>
    </row>
    <row r="160" spans="1:11" ht="24.75" hidden="1" customHeight="1" x14ac:dyDescent="0.25">
      <c r="A160" s="84" t="s">
        <v>124</v>
      </c>
      <c r="B160" s="48" t="s">
        <v>289</v>
      </c>
      <c r="C160" s="49" t="s">
        <v>125</v>
      </c>
      <c r="D160" s="70"/>
      <c r="E160" s="70"/>
      <c r="F160" s="70"/>
      <c r="G160" s="70"/>
      <c r="H160" s="70"/>
      <c r="I160" s="70"/>
      <c r="J160" s="70"/>
      <c r="K160" s="51"/>
    </row>
    <row r="161" spans="1:11" ht="24.75" hidden="1" customHeight="1" x14ac:dyDescent="0.25">
      <c r="A161" s="84" t="s">
        <v>126</v>
      </c>
      <c r="B161" s="48" t="s">
        <v>290</v>
      </c>
      <c r="C161" s="49" t="s">
        <v>127</v>
      </c>
      <c r="D161" s="52"/>
      <c r="E161" s="70"/>
      <c r="F161" s="52"/>
      <c r="G161" s="70"/>
      <c r="H161" s="52"/>
      <c r="I161" s="70"/>
      <c r="J161" s="52"/>
      <c r="K161" s="51"/>
    </row>
    <row r="162" spans="1:11" ht="28.5" hidden="1" x14ac:dyDescent="0.25">
      <c r="A162" s="84" t="s">
        <v>128</v>
      </c>
      <c r="B162" s="68" t="s">
        <v>291</v>
      </c>
      <c r="C162" s="49" t="s">
        <v>129</v>
      </c>
      <c r="D162" s="52"/>
      <c r="E162" s="70"/>
      <c r="F162" s="52"/>
      <c r="G162" s="70"/>
      <c r="H162" s="52"/>
      <c r="I162" s="70"/>
      <c r="J162" s="52"/>
      <c r="K162" s="51"/>
    </row>
    <row r="163" spans="1:11" ht="24.75" hidden="1" customHeight="1" x14ac:dyDescent="0.25">
      <c r="A163" s="84" t="s">
        <v>130</v>
      </c>
      <c r="B163" s="68" t="s">
        <v>292</v>
      </c>
      <c r="C163" s="49" t="s">
        <v>131</v>
      </c>
      <c r="D163" s="71"/>
      <c r="E163" s="70"/>
      <c r="F163" s="71"/>
      <c r="G163" s="70"/>
      <c r="H163" s="71"/>
      <c r="I163" s="70"/>
      <c r="J163" s="71"/>
      <c r="K163" s="51"/>
    </row>
    <row r="164" spans="1:11" ht="24.75" hidden="1" customHeight="1" x14ac:dyDescent="0.25">
      <c r="A164" s="84" t="s">
        <v>132</v>
      </c>
      <c r="B164" s="66" t="s">
        <v>293</v>
      </c>
      <c r="C164" s="67" t="s">
        <v>14</v>
      </c>
      <c r="D164" s="44">
        <f>D165</f>
        <v>0</v>
      </c>
      <c r="E164" s="44">
        <f t="shared" ref="E164:J164" si="43">E165</f>
        <v>0</v>
      </c>
      <c r="F164" s="44">
        <f t="shared" si="43"/>
        <v>0</v>
      </c>
      <c r="G164" s="44">
        <f t="shared" si="43"/>
        <v>0</v>
      </c>
      <c r="H164" s="44">
        <f t="shared" si="43"/>
        <v>0</v>
      </c>
      <c r="I164" s="44">
        <f t="shared" si="43"/>
        <v>0</v>
      </c>
      <c r="J164" s="44">
        <f t="shared" si="43"/>
        <v>0</v>
      </c>
      <c r="K164" s="51"/>
    </row>
    <row r="165" spans="1:11" ht="24.75" hidden="1" customHeight="1" x14ac:dyDescent="0.25">
      <c r="A165" s="84" t="s">
        <v>133</v>
      </c>
      <c r="B165" s="48" t="s">
        <v>294</v>
      </c>
      <c r="C165" s="49" t="s">
        <v>134</v>
      </c>
      <c r="D165" s="52"/>
      <c r="E165" s="70"/>
      <c r="F165" s="52"/>
      <c r="G165" s="70"/>
      <c r="H165" s="52"/>
      <c r="I165" s="70"/>
      <c r="J165" s="52"/>
      <c r="K165" s="51"/>
    </row>
    <row r="166" spans="1:11" ht="24.75" hidden="1" customHeight="1" x14ac:dyDescent="0.25">
      <c r="A166" s="85" t="s">
        <v>135</v>
      </c>
      <c r="B166" s="72" t="s">
        <v>295</v>
      </c>
      <c r="C166" s="67" t="s">
        <v>14</v>
      </c>
      <c r="D166" s="44">
        <f>D167+D168+D169+D170</f>
        <v>0</v>
      </c>
      <c r="E166" s="44">
        <f t="shared" ref="E166:J166" si="44">E167+E168+E169+E170</f>
        <v>0</v>
      </c>
      <c r="F166" s="44">
        <f t="shared" si="44"/>
        <v>0</v>
      </c>
      <c r="G166" s="44">
        <f t="shared" si="44"/>
        <v>0</v>
      </c>
      <c r="H166" s="44">
        <f t="shared" si="44"/>
        <v>0</v>
      </c>
      <c r="I166" s="44">
        <f t="shared" si="44"/>
        <v>0</v>
      </c>
      <c r="J166" s="44">
        <f t="shared" si="44"/>
        <v>0</v>
      </c>
      <c r="K166" s="51"/>
    </row>
    <row r="167" spans="1:11" ht="24.75" hidden="1" customHeight="1" x14ac:dyDescent="0.25">
      <c r="A167" s="84" t="s">
        <v>136</v>
      </c>
      <c r="B167" s="48" t="s">
        <v>296</v>
      </c>
      <c r="C167" s="49" t="s">
        <v>137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138</v>
      </c>
      <c r="B168" s="48" t="s">
        <v>297</v>
      </c>
      <c r="C168" s="49" t="s">
        <v>139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84" t="s">
        <v>140</v>
      </c>
      <c r="B169" s="68" t="s">
        <v>298</v>
      </c>
      <c r="C169" s="49" t="s">
        <v>141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hidden="1" customHeight="1" x14ac:dyDescent="0.25">
      <c r="A170" s="65">
        <v>1244000</v>
      </c>
      <c r="B170" s="73" t="s">
        <v>299</v>
      </c>
      <c r="C170" s="49" t="s">
        <v>142</v>
      </c>
      <c r="D170" s="52"/>
      <c r="E170" s="70"/>
      <c r="F170" s="52"/>
      <c r="G170" s="70"/>
      <c r="H170" s="52"/>
      <c r="I170" s="70"/>
      <c r="J170" s="52"/>
      <c r="K170" s="51"/>
    </row>
    <row r="171" spans="1:11" ht="24.75" customHeight="1" x14ac:dyDescent="0.25">
      <c r="A171" s="38">
        <v>1000000</v>
      </c>
      <c r="B171" s="74" t="s">
        <v>143</v>
      </c>
      <c r="C171" s="67" t="s">
        <v>14</v>
      </c>
      <c r="D171" s="88">
        <f t="shared" ref="D171:J171" si="45">D147+D30</f>
        <v>1299341.3</v>
      </c>
      <c r="E171" s="88">
        <f t="shared" si="45"/>
        <v>-34999.300000000003</v>
      </c>
      <c r="F171" s="88">
        <f t="shared" si="45"/>
        <v>1264342</v>
      </c>
      <c r="G171" s="88">
        <f t="shared" si="45"/>
        <v>206495.7</v>
      </c>
      <c r="H171" s="88">
        <f t="shared" si="45"/>
        <v>489738.69999999995</v>
      </c>
      <c r="I171" s="88">
        <f t="shared" si="45"/>
        <v>788206.6</v>
      </c>
      <c r="J171" s="88">
        <f t="shared" si="45"/>
        <v>1264342</v>
      </c>
      <c r="K171" s="51"/>
    </row>
    <row r="172" spans="1:11" ht="18" customHeight="1" x14ac:dyDescent="0.25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</row>
    <row r="173" spans="1:11" ht="13.5" customHeight="1" x14ac:dyDescent="0.25">
      <c r="A173" s="99" t="s">
        <v>313</v>
      </c>
      <c r="B173" s="99"/>
      <c r="C173" s="99"/>
      <c r="D173" s="99"/>
      <c r="E173" s="99"/>
      <c r="F173" s="99"/>
      <c r="G173" s="99"/>
      <c r="H173" s="99"/>
      <c r="I173" s="99"/>
      <c r="J173" s="99"/>
    </row>
    <row r="174" spans="1:11" ht="14.25" x14ac:dyDescent="0.25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</row>
    <row r="175" spans="1:11" ht="24.75" customHeight="1" x14ac:dyDescent="0.3">
      <c r="A175" s="128" t="s">
        <v>300</v>
      </c>
      <c r="B175" s="128"/>
      <c r="C175" s="126"/>
      <c r="D175" s="126"/>
      <c r="E175" s="126"/>
      <c r="F175" s="127" t="s">
        <v>309</v>
      </c>
      <c r="G175" s="127"/>
      <c r="H175" s="127"/>
      <c r="I175" s="75"/>
      <c r="J175" s="75"/>
    </row>
    <row r="176" spans="1:11" ht="16.5" x14ac:dyDescent="0.25">
      <c r="A176" s="82" t="s">
        <v>149</v>
      </c>
      <c r="B176" s="76"/>
      <c r="C176" s="124" t="s">
        <v>67</v>
      </c>
      <c r="D176" s="124"/>
      <c r="E176" s="124"/>
      <c r="F176" s="123" t="s">
        <v>68</v>
      </c>
      <c r="G176" s="123"/>
      <c r="H176" s="123"/>
      <c r="J176" s="76"/>
    </row>
    <row r="177" spans="1:10" ht="18.75" customHeight="1" x14ac:dyDescent="0.25">
      <c r="A177" s="86" t="s">
        <v>69</v>
      </c>
      <c r="B177" s="77"/>
      <c r="C177" s="86"/>
      <c r="D177" s="77"/>
      <c r="E177" s="77"/>
      <c r="F177" s="77"/>
      <c r="G177" s="77"/>
      <c r="H177" s="77"/>
      <c r="I177" s="77"/>
      <c r="J177" s="77"/>
    </row>
    <row r="178" spans="1:10" ht="29.25" customHeight="1" x14ac:dyDescent="0.3">
      <c r="A178" s="128" t="s">
        <v>310</v>
      </c>
      <c r="B178" s="128"/>
      <c r="C178" s="126"/>
      <c r="D178" s="126"/>
      <c r="E178" s="126"/>
      <c r="F178" s="127" t="s">
        <v>311</v>
      </c>
      <c r="G178" s="127"/>
      <c r="H178" s="127"/>
      <c r="I178" s="75"/>
      <c r="J178" s="75"/>
    </row>
    <row r="179" spans="1:10" ht="16.5" x14ac:dyDescent="0.25">
      <c r="A179" s="82" t="s">
        <v>150</v>
      </c>
      <c r="B179" s="78"/>
      <c r="C179" s="124" t="s">
        <v>67</v>
      </c>
      <c r="D179" s="124"/>
      <c r="E179" s="124"/>
      <c r="F179" s="123" t="s">
        <v>68</v>
      </c>
      <c r="G179" s="123"/>
      <c r="H179" s="123"/>
      <c r="J179" s="76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  <row r="6833" spans="1:7" x14ac:dyDescent="0.25">
      <c r="A6833" s="83"/>
      <c r="B6833" s="79"/>
      <c r="D6833" s="80"/>
      <c r="E6833" s="80"/>
      <c r="F6833" s="80"/>
      <c r="G6833" s="80"/>
    </row>
  </sheetData>
  <mergeCells count="42">
    <mergeCell ref="A14:J14"/>
    <mergeCell ref="H1:J1"/>
    <mergeCell ref="H2:J2"/>
    <mergeCell ref="H3:J3"/>
    <mergeCell ref="H4:J4"/>
    <mergeCell ref="A5:J5"/>
    <mergeCell ref="A7:J7"/>
    <mergeCell ref="A8:J8"/>
    <mergeCell ref="A10:J10"/>
    <mergeCell ref="A11:J11"/>
    <mergeCell ref="A12:J12"/>
    <mergeCell ref="A13:J13"/>
    <mergeCell ref="A24:B24"/>
    <mergeCell ref="A15:J15"/>
    <mergeCell ref="A17:D17"/>
    <mergeCell ref="G17:J17"/>
    <mergeCell ref="A18:D18"/>
    <mergeCell ref="A19:B19"/>
    <mergeCell ref="G19:J19"/>
    <mergeCell ref="G20:J20"/>
    <mergeCell ref="A21:C21"/>
    <mergeCell ref="A22:B22"/>
    <mergeCell ref="A23:C23"/>
    <mergeCell ref="G23:J23"/>
    <mergeCell ref="C176:E176"/>
    <mergeCell ref="F176:H176"/>
    <mergeCell ref="A25:C25"/>
    <mergeCell ref="G25:J25"/>
    <mergeCell ref="D27:E27"/>
    <mergeCell ref="F27:F28"/>
    <mergeCell ref="G27:J27"/>
    <mergeCell ref="A172:J172"/>
    <mergeCell ref="A173:J173"/>
    <mergeCell ref="A174:J174"/>
    <mergeCell ref="A175:B175"/>
    <mergeCell ref="C175:E175"/>
    <mergeCell ref="F175:H175"/>
    <mergeCell ref="A178:B178"/>
    <mergeCell ref="C178:E178"/>
    <mergeCell ref="F178:H178"/>
    <mergeCell ref="C179:E179"/>
    <mergeCell ref="F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ԲԴԽ 1 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2023-01-19T08:35:16Z</dcterms:modified>
</cp:coreProperties>
</file>